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22755" windowHeight="9750"/>
  </bookViews>
  <sheets>
    <sheet name="Blad1" sheetId="1" r:id="rId1"/>
    <sheet name="Blad2" sheetId="2" r:id="rId2"/>
    <sheet name="Blad3" sheetId="3" r:id="rId3"/>
  </sheets>
  <calcPr calcId="145621" concurrentCalc="0"/>
</workbook>
</file>

<file path=xl/calcChain.xml><?xml version="1.0" encoding="utf-8"?>
<calcChain xmlns="http://schemas.openxmlformats.org/spreadsheetml/2006/main">
  <c r="W21" i="1" l="1"/>
  <c r="W19" i="1"/>
  <c r="W17" i="1"/>
  <c r="W15" i="1"/>
  <c r="W13" i="1"/>
  <c r="J13" i="1"/>
  <c r="I13" i="1"/>
  <c r="K13" i="1"/>
  <c r="G13" i="1"/>
  <c r="H13" i="1"/>
  <c r="M13" i="1"/>
  <c r="D13" i="1"/>
  <c r="E13" i="1"/>
  <c r="L13" i="1"/>
  <c r="J12" i="1"/>
  <c r="I12" i="1"/>
  <c r="K12" i="1"/>
  <c r="G12" i="1"/>
  <c r="H12" i="1"/>
  <c r="M12" i="1"/>
  <c r="D12" i="1"/>
  <c r="E12" i="1"/>
  <c r="L12" i="1"/>
  <c r="W11" i="1"/>
  <c r="J11" i="1"/>
  <c r="I11" i="1"/>
  <c r="K11" i="1"/>
  <c r="G11" i="1"/>
  <c r="H11" i="1"/>
  <c r="M11" i="1"/>
  <c r="D11" i="1"/>
  <c r="E11" i="1"/>
  <c r="L11" i="1"/>
  <c r="J10" i="1"/>
  <c r="I10" i="1"/>
  <c r="K10" i="1"/>
  <c r="G10" i="1"/>
  <c r="H10" i="1"/>
  <c r="M10" i="1"/>
  <c r="D10" i="1"/>
  <c r="E10" i="1"/>
  <c r="L10" i="1"/>
  <c r="W9" i="1"/>
  <c r="J9" i="1"/>
  <c r="I9" i="1"/>
  <c r="K9" i="1"/>
  <c r="G9" i="1"/>
  <c r="H9" i="1"/>
  <c r="M9" i="1"/>
  <c r="D9" i="1"/>
  <c r="E9" i="1"/>
  <c r="L9" i="1"/>
  <c r="J8" i="1"/>
  <c r="I8" i="1"/>
  <c r="K8" i="1"/>
  <c r="G8" i="1"/>
  <c r="H8" i="1"/>
  <c r="M8" i="1"/>
  <c r="D8" i="1"/>
  <c r="E8" i="1"/>
  <c r="L8" i="1"/>
  <c r="W7" i="1"/>
  <c r="J7" i="1"/>
  <c r="I7" i="1"/>
  <c r="K7" i="1"/>
  <c r="G7" i="1"/>
  <c r="H7" i="1"/>
  <c r="M7" i="1"/>
  <c r="D7" i="1"/>
  <c r="E7" i="1"/>
  <c r="L7" i="1"/>
  <c r="J6" i="1"/>
  <c r="I6" i="1"/>
  <c r="K6" i="1"/>
  <c r="G6" i="1"/>
  <c r="H6" i="1"/>
  <c r="M6" i="1"/>
  <c r="D6" i="1"/>
  <c r="E6" i="1"/>
  <c r="L6" i="1"/>
  <c r="W5" i="1"/>
  <c r="J5" i="1"/>
  <c r="G5" i="1"/>
  <c r="H5" i="1"/>
  <c r="D5" i="1"/>
  <c r="E5" i="1"/>
  <c r="G4" i="1"/>
  <c r="H4" i="1"/>
  <c r="D4" i="1"/>
  <c r="E4" i="1"/>
</calcChain>
</file>

<file path=xl/sharedStrings.xml><?xml version="1.0" encoding="utf-8"?>
<sst xmlns="http://schemas.openxmlformats.org/spreadsheetml/2006/main" count="308" uniqueCount="105">
  <si>
    <t>Övergripande statistik över avlidna i covid-19</t>
  </si>
  <si>
    <t>Avlidna i covid-19 enligt dödsorsaksintyg inkomna fram till den 20 september 2021</t>
  </si>
  <si>
    <t>Åldersgrupp</t>
  </si>
  <si>
    <t>Befolkning män (SCB)</t>
  </si>
  <si>
    <t>Dödsfall MÄN</t>
  </si>
  <si>
    <t>Dödsfall per 1000 invånare på två säsonger totalt</t>
  </si>
  <si>
    <t>Dödsfall per 1000 invånare per säsong</t>
  </si>
  <si>
    <t>Antal Covid-19 patienter inskrivna i slutenvård MÄN per 1000 invånare totalt</t>
  </si>
  <si>
    <t>Antal Covid-19 patienter inskrivna i slutenvård MÄN per 1000 invånare per säsong</t>
  </si>
  <si>
    <r>
      <t xml:space="preserve">Antal </t>
    </r>
    <r>
      <rPr>
        <b/>
        <u/>
        <sz val="9"/>
        <color theme="1"/>
        <rFont val="Calibri"/>
        <family val="2"/>
        <scheme val="minor"/>
      </rPr>
      <t>allvarliga</t>
    </r>
    <r>
      <rPr>
        <b/>
        <sz val="9"/>
        <color theme="1"/>
        <rFont val="Calibri"/>
        <family val="2"/>
        <scheme val="minor"/>
      </rPr>
      <t xml:space="preserve"> biverkningar av Covidvaccin per 1000 vaccinerade</t>
    </r>
  </si>
  <si>
    <t>Folkmängd efter ålder, kön och år</t>
  </si>
  <si>
    <t>Personer som besökt läkare i den specialiserade öppenvården (primärvården ingår inte) eller varit inskriven på sjukhus för hjärt-kärl sjukdom, högt blodtryck, diabetes eller lungsjukdom ingår i denna statistik. För diabetes och hypertoni ingår även uppgift om läkemedel har hämtats ut på recept för dessa diagnoser.</t>
  </si>
  <si>
    <t>0-9</t>
  </si>
  <si>
    <t>-</t>
  </si>
  <si>
    <t>ingen data</t>
  </si>
  <si>
    <t>2020</t>
  </si>
  <si>
    <t>10-19</t>
  </si>
  <si>
    <t>0-4 år</t>
  </si>
  <si>
    <t>män</t>
  </si>
  <si>
    <t>Totalt</t>
  </si>
  <si>
    <t>20-29</t>
  </si>
  <si>
    <t>5-9 år</t>
  </si>
  <si>
    <t>Män</t>
  </si>
  <si>
    <t>Kvinnor</t>
  </si>
  <si>
    <t>30-39</t>
  </si>
  <si>
    <t>10-14 år</t>
  </si>
  <si>
    <t>Antal</t>
  </si>
  <si>
    <t>%*</t>
  </si>
  <si>
    <t>40-49</t>
  </si>
  <si>
    <t>15-19 år</t>
  </si>
  <si>
    <t>Antal avlidna i covid-19</t>
  </si>
  <si>
    <t>50-59</t>
  </si>
  <si>
    <t>20-24 år</t>
  </si>
  <si>
    <t>Ålder</t>
  </si>
  <si>
    <t xml:space="preserve"> </t>
  </si>
  <si>
    <t>60-69</t>
  </si>
  <si>
    <t>25-29 år</t>
  </si>
  <si>
    <t>Under 70</t>
  </si>
  <si>
    <t>70-79</t>
  </si>
  <si>
    <t>30-34 år</t>
  </si>
  <si>
    <t>70+</t>
  </si>
  <si>
    <t>80-89</t>
  </si>
  <si>
    <t>35-39 år</t>
  </si>
  <si>
    <t>90+</t>
  </si>
  <si>
    <t>40-44 år</t>
  </si>
  <si>
    <t>45-49 år</t>
  </si>
  <si>
    <t>50-54 år</t>
  </si>
  <si>
    <t>55-59 år</t>
  </si>
  <si>
    <t>60-64 år</t>
  </si>
  <si>
    <t>65-69 år</t>
  </si>
  <si>
    <t>70-74 år</t>
  </si>
  <si>
    <t>75-79 år</t>
  </si>
  <si>
    <t>70-74</t>
  </si>
  <si>
    <t>80-84 år</t>
  </si>
  <si>
    <t>75-79</t>
  </si>
  <si>
    <t>85-89 år</t>
  </si>
  <si>
    <t>80-84</t>
  </si>
  <si>
    <t>90-94 år</t>
  </si>
  <si>
    <t>85-89</t>
  </si>
  <si>
    <t>95-99 år</t>
  </si>
  <si>
    <t>100-104 år</t>
  </si>
  <si>
    <t>105-109 år</t>
  </si>
  <si>
    <t>Sjukdomsgrupper**</t>
  </si>
  <si>
    <t>110+ år</t>
  </si>
  <si>
    <t>Hjärt- och kärlsjukdom</t>
  </si>
  <si>
    <t>Högt blodtryck</t>
  </si>
  <si>
    <t>Med värdet (0) i denna tabell avses att uppgiften är okänd.</t>
  </si>
  <si>
    <t>Diabetes</t>
  </si>
  <si>
    <t>Åren 1863–1875 innehåller åldersgruppen 90 år antalet personer 90 år eller äldre. 91-åringarna avser personer med okänd ålder. Åren 1876–1909 avser åldersgruppen 90 år, personer i åldern 90 år eller äldre. Åren 1911–1967 avser åldersgruppen 95 år, personer i åldern 95 år eller äldre. Åren 1968–1999 avser åldersgruppen 100 år, personer i åldern 100 år eller äldre Undantag är år för folkräkning 1910, 1920, 1930, 1935, 1940, 1945 och 1950 då åldersgruppen 100 år avser personer 100 år eller äldre.</t>
  </si>
  <si>
    <t>Lungsjukdom</t>
  </si>
  <si>
    <t>Region</t>
  </si>
  <si>
    <t>Antal vaccinerade</t>
  </si>
  <si>
    <t>Andel vaccinerade</t>
  </si>
  <si>
    <t>Vaccinationsstatus</t>
  </si>
  <si>
    <t>Antal av sjukdomsgrupperna</t>
  </si>
  <si>
    <t>| Sverige |</t>
  </si>
  <si>
    <t>16-17</t>
  </si>
  <si>
    <t>Minst 1 dos</t>
  </si>
  <si>
    <t>Ingen av sjukdomsgrupperna</t>
  </si>
  <si>
    <t>18-29</t>
  </si>
  <si>
    <t>En av sjukdomsgrupperna</t>
  </si>
  <si>
    <t>2 eller flera av sjukdomsgrupperna</t>
  </si>
  <si>
    <t>Socialtjänstinsats/boendeform</t>
  </si>
  <si>
    <t>Särskilt boende</t>
  </si>
  <si>
    <t>Hemtjänst</t>
  </si>
  <si>
    <t>90 eller äldre</t>
  </si>
  <si>
    <t>Dödsplats</t>
  </si>
  <si>
    <t>Sjukhus</t>
  </si>
  <si>
    <t>Ordinärt boende</t>
  </si>
  <si>
    <t>Övergripande statistik över slutenvårdade med covid-19</t>
  </si>
  <si>
    <t>Antal unika patienter som rapporterats till Socialstyrelsen som inskrivna i slutenvård med diagnosen covid-19. Endast ett slutenvårdstillfälle för en patient ingår i statistiken, om det skulle förekomma mer än ett.</t>
  </si>
  <si>
    <t>Covid-19 patienter inskrivna i slutenvård</t>
  </si>
  <si>
    <t>Totalt antal slutenvårdade för covid-19</t>
  </si>
  <si>
    <t>Utskrivna eller avlidna</t>
  </si>
  <si>
    <t/>
  </si>
  <si>
    <t>Utskrivna från slutenvård</t>
  </si>
  <si>
    <t>Avlidna under slutenvård</t>
  </si>
  <si>
    <t>Källa: Frivillig särskild inrapportering om slutenvård från regionerna till Socialstyrelsen, patientregistret, läkemedelsregistret, registret över insatser enligt socialtjänstlagen till äldre och personer med funktionsnedsättning, dödsorsaksregistret, Socialstyrelsen.</t>
  </si>
  <si>
    <t>* Andel av totalt slutenvårdade per kön eller totalt</t>
  </si>
  <si>
    <t>** Antalet summerar inte till totalen då en person kan ha fler av dessa sjukdomar</t>
  </si>
  <si>
    <t>Antal Covid-19 patienter inskrivna i slutenvård MÄN totalt</t>
  </si>
  <si>
    <t>Riskfaktor allvarlig biverkn jämfört med död av covid (per säsong)</t>
  </si>
  <si>
    <t>Riskfaktor allvarlig biverkn jämfört med slutenvårdsinslrivning av covid (per säsong)</t>
  </si>
  <si>
    <t>Antal vaccinerade med minst en dos (räknat efter folkmängd * andel vaccinerade per åldersgrupp)</t>
  </si>
  <si>
    <t>Antal allvarliga rapporter totalt för samtliga vaccin (enligt läkemedelsverkets statistik)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</si>
</sst>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00"/>
    <numFmt numFmtId="166" formatCode="0.0"/>
    <numFmt numFmtId="167" formatCode="0.000000"/>
  </numFmts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8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entury Gothic"/>
      <family val="2"/>
    </font>
    <font>
      <sz val="8"/>
      <color theme="1"/>
      <name val="Century Gothic"/>
      <family val="2"/>
    </font>
    <font>
      <sz val="8"/>
      <color rgb="FFDAD7CB"/>
      <name val="Century Gothic"/>
      <family val="2"/>
    </font>
    <font>
      <sz val="9"/>
      <color rgb="FFFF0000"/>
      <name val="Calibri"/>
      <family val="2"/>
      <scheme val="minor"/>
    </font>
    <font>
      <sz val="8"/>
      <color rgb="FFFFFFFF"/>
      <name val="Century Gothic"/>
      <family val="2"/>
    </font>
    <font>
      <b/>
      <sz val="8"/>
      <color rgb="FFDAD7CB"/>
      <name val="Century Gothic"/>
      <family val="2"/>
    </font>
    <font>
      <sz val="8"/>
      <color rgb="FFFFFFFF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D7CB"/>
        <bgColor rgb="FF000000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/>
      </left>
      <right/>
      <top/>
      <bottom/>
      <diagonal/>
    </border>
    <border>
      <left/>
      <right/>
      <top style="medium">
        <color theme="8"/>
      </top>
      <bottom style="thin">
        <color theme="8"/>
      </bottom>
      <diagonal/>
    </border>
    <border>
      <left/>
      <right/>
      <top style="medium">
        <color theme="8"/>
      </top>
      <bottom/>
      <diagonal/>
    </border>
    <border>
      <left style="thin">
        <color theme="8"/>
      </left>
      <right/>
      <top style="medium">
        <color theme="8"/>
      </top>
      <bottom style="thin">
        <color theme="8"/>
      </bottom>
      <diagonal/>
    </border>
    <border>
      <left/>
      <right style="thin">
        <color theme="8"/>
      </right>
      <top style="medium">
        <color theme="8"/>
      </top>
      <bottom style="thin">
        <color theme="8"/>
      </bottom>
      <diagonal/>
    </border>
    <border>
      <left/>
      <right/>
      <top/>
      <bottom style="thin">
        <color rgb="FF857363"/>
      </bottom>
      <diagonal/>
    </border>
    <border>
      <left style="thin">
        <color rgb="FF857363"/>
      </left>
      <right style="thin">
        <color rgb="FF857363"/>
      </right>
      <top style="thin">
        <color rgb="FF857363"/>
      </top>
      <bottom style="thin">
        <color rgb="FF857363"/>
      </bottom>
      <diagonal/>
    </border>
    <border>
      <left/>
      <right style="thin">
        <color rgb="FF857363"/>
      </right>
      <top style="thin">
        <color rgb="FF857363"/>
      </top>
      <bottom style="thin">
        <color rgb="FF857363"/>
      </bottom>
      <diagonal/>
    </border>
    <border>
      <left style="thin">
        <color rgb="FF857363"/>
      </left>
      <right/>
      <top style="thin">
        <color rgb="FF857363"/>
      </top>
      <bottom style="thin">
        <color rgb="FF857363"/>
      </bottom>
      <diagonal/>
    </border>
    <border>
      <left/>
      <right style="thin">
        <color theme="8"/>
      </right>
      <top style="thin">
        <color rgb="FF857363"/>
      </top>
      <bottom/>
      <diagonal/>
    </border>
    <border>
      <left style="thin">
        <color theme="8"/>
      </left>
      <right/>
      <top style="thin">
        <color rgb="FF857363"/>
      </top>
      <bottom/>
      <diagonal/>
    </border>
    <border>
      <left/>
      <right style="thin">
        <color theme="8"/>
      </right>
      <top/>
      <bottom/>
      <diagonal/>
    </border>
    <border>
      <left style="thin">
        <color rgb="FF857363"/>
      </left>
      <right/>
      <top/>
      <bottom/>
      <diagonal/>
    </border>
    <border>
      <left/>
      <right style="thin">
        <color rgb="FF857363"/>
      </right>
      <top/>
      <bottom/>
      <diagonal/>
    </border>
    <border>
      <left style="thin">
        <color rgb="FF857363"/>
      </left>
      <right/>
      <top/>
      <bottom style="thin">
        <color rgb="FF857363"/>
      </bottom>
      <diagonal/>
    </border>
    <border>
      <left/>
      <right style="thin">
        <color rgb="FF857363"/>
      </right>
      <top/>
      <bottom style="thin">
        <color rgb="FF857363"/>
      </bottom>
      <diagonal/>
    </border>
    <border>
      <left/>
      <right style="thin">
        <color rgb="FF857363"/>
      </right>
      <top style="thin">
        <color rgb="FF857363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/>
      <right/>
      <top style="thin">
        <color rgb="FF452325"/>
      </top>
      <bottom/>
      <diagonal/>
    </border>
    <border>
      <left style="thin">
        <color rgb="FF857363"/>
      </left>
      <right/>
      <top style="thin">
        <color rgb="FF452325"/>
      </top>
      <bottom/>
      <diagonal/>
    </border>
    <border>
      <left/>
      <right style="thin">
        <color rgb="FF857363"/>
      </right>
      <top style="thin">
        <color rgb="FF452325"/>
      </top>
      <bottom/>
      <diagonal/>
    </border>
    <border>
      <left/>
      <right style="thin">
        <color rgb="FF857363"/>
      </right>
      <top/>
      <bottom style="thick">
        <color rgb="FF857363"/>
      </bottom>
      <diagonal/>
    </border>
    <border>
      <left style="thin">
        <color rgb="FF857363"/>
      </left>
      <right/>
      <top/>
      <bottom style="thick">
        <color rgb="FF857363"/>
      </bottom>
      <diagonal/>
    </border>
    <border>
      <left/>
      <right/>
      <top/>
      <bottom style="thick">
        <color rgb="FF857363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8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4" fillId="0" borderId="0" applyNumberFormat="0" applyFill="0" applyBorder="0" applyAlignment="0" applyProtection="0"/>
    <xf numFmtId="0" fontId="4" fillId="0" borderId="0"/>
    <xf numFmtId="0" fontId="16" fillId="2" borderId="3" applyNumberFormat="0" applyProtection="0">
      <alignment vertical="center"/>
    </xf>
    <xf numFmtId="0" fontId="4" fillId="0" borderId="0"/>
    <xf numFmtId="3" fontId="4" fillId="0" borderId="0" applyFill="0" applyBorder="0" applyAlignment="0" applyProtection="0">
      <alignment horizontal="right"/>
    </xf>
    <xf numFmtId="0" fontId="26" fillId="0" borderId="0" applyNumberFormat="0" applyFill="0" applyBorder="0" applyAlignment="0" applyProtection="0"/>
  </cellStyleXfs>
  <cellXfs count="143"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2"/>
    <xf numFmtId="0" fontId="0" fillId="0" borderId="0" xfId="0" applyFill="1" applyProtection="1"/>
    <xf numFmtId="0" fontId="4" fillId="0" borderId="0" xfId="3" applyFont="1" applyAlignment="1">
      <alignment horizontal="left"/>
    </xf>
    <xf numFmtId="0" fontId="4" fillId="0" borderId="0" xfId="3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Fill="1" applyProtection="1"/>
    <xf numFmtId="0" fontId="4" fillId="0" borderId="0" xfId="3" applyFont="1" applyAlignment="1">
      <alignment horizontal="left" wrapText="1"/>
    </xf>
    <xf numFmtId="0" fontId="4" fillId="0" borderId="0" xfId="3" applyAlignment="1">
      <alignment horizontal="left" wrapText="1"/>
    </xf>
    <xf numFmtId="3" fontId="10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3" fontId="4" fillId="0" borderId="1" xfId="4" applyNumberFormat="1" applyBorder="1" applyAlignment="1">
      <alignment horizontal="right" vertical="center"/>
    </xf>
    <xf numFmtId="4" fontId="4" fillId="0" borderId="1" xfId="4" applyNumberForma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Fill="1" applyProtection="1"/>
    <xf numFmtId="0" fontId="13" fillId="0" borderId="0" xfId="3" applyFont="1" applyAlignment="1">
      <alignment horizontal="left" wrapText="1"/>
    </xf>
    <xf numFmtId="49" fontId="5" fillId="0" borderId="1" xfId="0" applyNumberFormat="1" applyFont="1" applyFill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1" fontId="0" fillId="0" borderId="0" xfId="0" applyNumberFormat="1" applyFill="1" applyProtection="1"/>
    <xf numFmtId="1" fontId="0" fillId="0" borderId="0" xfId="0" applyNumberFormat="1" applyAlignment="1"/>
    <xf numFmtId="3" fontId="4" fillId="0" borderId="2" xfId="2" applyNumberFormat="1" applyBorder="1" applyAlignment="1">
      <alignment horizontal="right"/>
    </xf>
    <xf numFmtId="1" fontId="11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16" fillId="2" borderId="4" xfId="5" applyBorder="1">
      <alignment vertical="center"/>
    </xf>
    <xf numFmtId="0" fontId="16" fillId="2" borderId="5" xfId="5" applyBorder="1" applyAlignment="1">
      <alignment horizontal="center" vertical="center"/>
    </xf>
    <xf numFmtId="0" fontId="16" fillId="2" borderId="6" xfId="5" applyBorder="1" applyAlignment="1">
      <alignment horizontal="center" vertical="center"/>
    </xf>
    <xf numFmtId="0" fontId="16" fillId="2" borderId="3" xfId="5" applyBorder="1" applyAlignment="1">
      <alignment horizontal="center" vertical="center"/>
    </xf>
    <xf numFmtId="0" fontId="17" fillId="3" borderId="7" xfId="5" applyFont="1" applyFill="1" applyBorder="1">
      <alignment vertical="center"/>
    </xf>
    <xf numFmtId="0" fontId="17" fillId="3" borderId="8" xfId="5" applyFont="1" applyFill="1" applyBorder="1" applyAlignment="1">
      <alignment horizontal="center" vertical="center"/>
    </xf>
    <xf numFmtId="0" fontId="17" fillId="3" borderId="9" xfId="5" applyFont="1" applyFill="1" applyBorder="1" applyAlignment="1">
      <alignment horizontal="center" vertical="center"/>
    </xf>
    <xf numFmtId="0" fontId="17" fillId="3" borderId="10" xfId="5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vertical="center" wrapText="1"/>
    </xf>
    <xf numFmtId="166" fontId="4" fillId="0" borderId="11" xfId="2" applyNumberFormat="1" applyBorder="1" applyAlignment="1">
      <alignment horizontal="right"/>
    </xf>
    <xf numFmtId="3" fontId="4" fillId="0" borderId="12" xfId="2" applyNumberFormat="1" applyBorder="1" applyAlignment="1">
      <alignment horizontal="right"/>
    </xf>
    <xf numFmtId="166" fontId="4" fillId="0" borderId="13" xfId="2" applyNumberFormat="1" applyBorder="1" applyAlignment="1">
      <alignment horizontal="right"/>
    </xf>
    <xf numFmtId="0" fontId="17" fillId="3" borderId="0" xfId="2" applyFont="1" applyFill="1" applyBorder="1"/>
    <xf numFmtId="3" fontId="19" fillId="3" borderId="14" xfId="2" applyNumberFormat="1" applyFont="1" applyFill="1" applyBorder="1" applyAlignment="1">
      <alignment horizontal="right"/>
    </xf>
    <xf numFmtId="166" fontId="19" fillId="3" borderId="15" xfId="2" applyNumberFormat="1" applyFont="1" applyFill="1" applyBorder="1" applyAlignment="1">
      <alignment horizontal="right"/>
    </xf>
    <xf numFmtId="166" fontId="19" fillId="3" borderId="0" xfId="2" applyNumberFormat="1" applyFont="1" applyFill="1" applyBorder="1" applyAlignment="1">
      <alignment horizontal="right"/>
    </xf>
    <xf numFmtId="0" fontId="18" fillId="0" borderId="0" xfId="2" applyFont="1" applyFill="1" applyBorder="1"/>
    <xf numFmtId="3" fontId="4" fillId="0" borderId="1" xfId="6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49" fontId="18" fillId="0" borderId="0" xfId="2" applyNumberFormat="1" applyFont="1" applyFill="1" applyBorder="1"/>
    <xf numFmtId="0" fontId="2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3" fontId="4" fillId="0" borderId="0" xfId="6" applyNumberFormat="1" applyFont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Border="1" applyAlignment="1">
      <alignment horizontal="center" vertical="center"/>
    </xf>
    <xf numFmtId="1" fontId="20" fillId="0" borderId="0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18" fillId="0" borderId="7" xfId="2" applyFont="1" applyFill="1" applyBorder="1"/>
    <xf numFmtId="3" fontId="21" fillId="0" borderId="16" xfId="2" applyNumberFormat="1" applyFont="1" applyFill="1" applyBorder="1" applyAlignment="1">
      <alignment horizontal="right"/>
    </xf>
    <xf numFmtId="166" fontId="21" fillId="0" borderId="17" xfId="2" applyNumberFormat="1" applyFont="1" applyFill="1" applyBorder="1" applyAlignment="1">
      <alignment horizontal="right"/>
    </xf>
    <xf numFmtId="166" fontId="21" fillId="0" borderId="7" xfId="2" applyNumberFormat="1" applyFont="1" applyFill="1" applyBorder="1" applyAlignment="1">
      <alignment horizontal="right"/>
    </xf>
    <xf numFmtId="166" fontId="19" fillId="3" borderId="18" xfId="2" applyNumberFormat="1" applyFont="1" applyFill="1" applyBorder="1" applyAlignment="1">
      <alignment horizontal="right"/>
    </xf>
    <xf numFmtId="0" fontId="0" fillId="0" borderId="0" xfId="0" applyFill="1" applyAlignment="1" applyProtection="1">
      <alignment wrapText="1"/>
    </xf>
    <xf numFmtId="0" fontId="1" fillId="4" borderId="19" xfId="0" applyNumberFormat="1" applyFont="1" applyFill="1" applyBorder="1"/>
    <xf numFmtId="0" fontId="1" fillId="4" borderId="20" xfId="0" applyNumberFormat="1" applyFont="1" applyFill="1" applyBorder="1"/>
    <xf numFmtId="1" fontId="1" fillId="4" borderId="20" xfId="0" applyNumberFormat="1" applyFont="1" applyFill="1" applyBorder="1"/>
    <xf numFmtId="167" fontId="1" fillId="4" borderId="20" xfId="0" applyNumberFormat="1" applyFont="1" applyFill="1" applyBorder="1"/>
    <xf numFmtId="10" fontId="1" fillId="4" borderId="21" xfId="0" applyNumberFormat="1" applyFont="1" applyFill="1" applyBorder="1"/>
    <xf numFmtId="10" fontId="1" fillId="4" borderId="0" xfId="0" applyNumberFormat="1" applyFont="1" applyFill="1" applyBorder="1"/>
    <xf numFmtId="0" fontId="17" fillId="3" borderId="22" xfId="2" applyFont="1" applyFill="1" applyBorder="1"/>
    <xf numFmtId="3" fontId="22" fillId="3" borderId="23" xfId="2" applyNumberFormat="1" applyFont="1" applyFill="1" applyBorder="1" applyAlignment="1">
      <alignment horizontal="right"/>
    </xf>
    <xf numFmtId="166" fontId="22" fillId="3" borderId="24" xfId="2" applyNumberFormat="1" applyFont="1" applyFill="1" applyBorder="1" applyAlignment="1">
      <alignment horizontal="right"/>
    </xf>
    <xf numFmtId="166" fontId="22" fillId="3" borderId="22" xfId="2" applyNumberFormat="1" applyFont="1" applyFill="1" applyBorder="1" applyAlignment="1">
      <alignment horizontal="right"/>
    </xf>
    <xf numFmtId="0" fontId="0" fillId="5" borderId="19" xfId="0" applyNumberFormat="1" applyFont="1" applyFill="1" applyBorder="1"/>
    <xf numFmtId="0" fontId="0" fillId="5" borderId="20" xfId="0" applyNumberFormat="1" applyFont="1" applyFill="1" applyBorder="1"/>
    <xf numFmtId="1" fontId="0" fillId="5" borderId="20" xfId="0" applyNumberFormat="1" applyFont="1" applyFill="1" applyBorder="1"/>
    <xf numFmtId="167" fontId="0" fillId="5" borderId="20" xfId="0" applyNumberFormat="1" applyFont="1" applyFill="1" applyBorder="1"/>
    <xf numFmtId="0" fontId="0" fillId="5" borderId="21" xfId="0" applyNumberFormat="1" applyFont="1" applyFill="1" applyBorder="1"/>
    <xf numFmtId="0" fontId="0" fillId="5" borderId="0" xfId="0" applyNumberFormat="1" applyFont="1" applyFill="1" applyBorder="1"/>
    <xf numFmtId="0" fontId="18" fillId="0" borderId="0" xfId="2" applyFont="1" applyFill="1" applyBorder="1" applyAlignment="1">
      <alignment horizontal="left"/>
    </xf>
    <xf numFmtId="0" fontId="0" fillId="0" borderId="19" xfId="0" applyNumberFormat="1" applyFont="1" applyBorder="1"/>
    <xf numFmtId="0" fontId="0" fillId="0" borderId="20" xfId="0" applyNumberFormat="1" applyFont="1" applyBorder="1"/>
    <xf numFmtId="1" fontId="0" fillId="0" borderId="20" xfId="0" applyNumberFormat="1" applyFont="1" applyBorder="1"/>
    <xf numFmtId="167" fontId="0" fillId="0" borderId="20" xfId="0" applyNumberFormat="1" applyFont="1" applyBorder="1"/>
    <xf numFmtId="0" fontId="0" fillId="0" borderId="21" xfId="0" applyNumberFormat="1" applyFont="1" applyBorder="1"/>
    <xf numFmtId="0" fontId="0" fillId="0" borderId="0" xfId="0" applyNumberFormat="1" applyFont="1" applyBorder="1"/>
    <xf numFmtId="16" fontId="18" fillId="0" borderId="0" xfId="2" applyNumberFormat="1" applyFont="1" applyFill="1" applyBorder="1" applyAlignment="1">
      <alignment horizontal="left"/>
    </xf>
    <xf numFmtId="3" fontId="21" fillId="0" borderId="14" xfId="2" applyNumberFormat="1" applyFont="1" applyFill="1" applyBorder="1" applyAlignment="1">
      <alignment horizontal="right"/>
    </xf>
    <xf numFmtId="166" fontId="21" fillId="0" borderId="15" xfId="2" applyNumberFormat="1" applyFont="1" applyFill="1" applyBorder="1" applyAlignment="1">
      <alignment horizontal="right"/>
    </xf>
    <xf numFmtId="166" fontId="21" fillId="0" borderId="0" xfId="2" applyNumberFormat="1" applyFont="1" applyFill="1" applyBorder="1" applyAlignment="1">
      <alignment horizontal="right"/>
    </xf>
    <xf numFmtId="0" fontId="18" fillId="0" borderId="15" xfId="2" applyFont="1" applyFill="1" applyBorder="1"/>
    <xf numFmtId="0" fontId="18" fillId="0" borderId="25" xfId="2" applyFont="1" applyFill="1" applyBorder="1"/>
    <xf numFmtId="0" fontId="18" fillId="0" borderId="26" xfId="2" applyFont="1" applyFill="1" applyBorder="1"/>
    <xf numFmtId="166" fontId="18" fillId="0" borderId="25" xfId="2" applyNumberFormat="1" applyFont="1" applyFill="1" applyBorder="1"/>
    <xf numFmtId="0" fontId="18" fillId="0" borderId="27" xfId="2" applyFont="1" applyFill="1" applyBorder="1"/>
    <xf numFmtId="0" fontId="0" fillId="0" borderId="0" xfId="0" applyAlignment="1">
      <alignment horizontal="right"/>
    </xf>
    <xf numFmtId="0" fontId="0" fillId="0" borderId="0" xfId="3" applyFont="1" applyAlignment="1">
      <alignment horizontal="left" wrapText="1"/>
    </xf>
    <xf numFmtId="0" fontId="0" fillId="0" borderId="0" xfId="3" applyFont="1" applyAlignment="1">
      <alignment wrapText="1"/>
    </xf>
    <xf numFmtId="0" fontId="4" fillId="0" borderId="0" xfId="3" applyAlignment="1">
      <alignment wrapText="1"/>
    </xf>
    <xf numFmtId="0" fontId="13" fillId="0" borderId="0" xfId="3" applyFont="1" applyAlignment="1">
      <alignment horizontal="left" wrapText="1"/>
    </xf>
    <xf numFmtId="0" fontId="4" fillId="0" borderId="0" xfId="3" applyAlignment="1">
      <alignment horizontal="left" wrapText="1"/>
    </xf>
    <xf numFmtId="0" fontId="13" fillId="0" borderId="0" xfId="3" applyFont="1" applyAlignment="1">
      <alignment wrapText="1"/>
    </xf>
    <xf numFmtId="0" fontId="16" fillId="2" borderId="0" xfId="5" applyBorder="1">
      <alignment vertical="center"/>
    </xf>
    <xf numFmtId="0" fontId="16" fillId="2" borderId="28" xfId="5" applyBorder="1" applyAlignment="1">
      <alignment horizontal="center" vertical="center" wrapText="1"/>
    </xf>
    <xf numFmtId="0" fontId="16" fillId="2" borderId="29" xfId="5" applyBorder="1" applyAlignment="1">
      <alignment horizontal="center" vertical="center" wrapText="1"/>
    </xf>
    <xf numFmtId="0" fontId="16" fillId="2" borderId="30" xfId="5" applyBorder="1" applyAlignment="1">
      <alignment horizontal="center" vertical="center" wrapText="1"/>
    </xf>
    <xf numFmtId="0" fontId="16" fillId="2" borderId="31" xfId="5" applyBorder="1" applyAlignment="1">
      <alignment horizontal="center" vertical="center" wrapText="1"/>
    </xf>
    <xf numFmtId="0" fontId="16" fillId="2" borderId="32" xfId="5" applyBorder="1">
      <alignment vertical="center"/>
    </xf>
    <xf numFmtId="0" fontId="16" fillId="2" borderId="31" xfId="5" applyBorder="1" applyAlignment="1">
      <alignment horizontal="center" vertical="center"/>
    </xf>
    <xf numFmtId="0" fontId="16" fillId="2" borderId="33" xfId="5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3" fontId="0" fillId="0" borderId="2" xfId="0" applyNumberFormat="1" applyBorder="1" applyAlignment="1">
      <alignment horizontal="right" vertical="center"/>
    </xf>
    <xf numFmtId="0" fontId="23" fillId="0" borderId="13" xfId="0" applyFont="1" applyBorder="1" applyAlignment="1">
      <alignment horizontal="right" vertical="center"/>
    </xf>
    <xf numFmtId="166" fontId="23" fillId="0" borderId="0" xfId="0" applyNumberFormat="1" applyFont="1" applyBorder="1" applyAlignment="1">
      <alignment horizontal="right" vertical="center"/>
    </xf>
    <xf numFmtId="166" fontId="23" fillId="0" borderId="13" xfId="0" applyNumberFormat="1" applyFont="1" applyBorder="1" applyAlignment="1">
      <alignment horizontal="right" vertical="center"/>
    </xf>
    <xf numFmtId="0" fontId="16" fillId="2" borderId="0" xfId="0" applyFont="1" applyFill="1" applyAlignment="1">
      <alignment vertical="center" wrapText="1"/>
    </xf>
    <xf numFmtId="0" fontId="16" fillId="2" borderId="0" xfId="0" applyFont="1" applyFill="1"/>
    <xf numFmtId="0" fontId="24" fillId="2" borderId="13" xfId="0" applyFont="1" applyFill="1" applyBorder="1" applyAlignment="1">
      <alignment horizontal="right" vertical="center"/>
    </xf>
    <xf numFmtId="3" fontId="24" fillId="2" borderId="2" xfId="0" applyNumberFormat="1" applyFont="1" applyFill="1" applyBorder="1" applyAlignment="1">
      <alignment horizontal="right" vertical="center"/>
    </xf>
    <xf numFmtId="166" fontId="24" fillId="2" borderId="0" xfId="0" applyNumberFormat="1" applyFont="1" applyFill="1" applyBorder="1" applyAlignment="1">
      <alignment horizontal="right" vertical="center"/>
    </xf>
    <xf numFmtId="166" fontId="24" fillId="2" borderId="13" xfId="0" applyNumberFormat="1" applyFont="1" applyFill="1" applyBorder="1" applyAlignment="1">
      <alignment horizontal="right" vertical="center"/>
    </xf>
    <xf numFmtId="166" fontId="4" fillId="0" borderId="13" xfId="7" applyNumberFormat="1" applyBorder="1" applyAlignment="1">
      <alignment horizontal="right" vertical="center"/>
    </xf>
    <xf numFmtId="166" fontId="25" fillId="0" borderId="13" xfId="0" applyNumberFormat="1" applyFont="1" applyBorder="1" applyAlignment="1">
      <alignment horizontal="right" vertical="center"/>
    </xf>
    <xf numFmtId="0" fontId="16" fillId="2" borderId="34" xfId="0" applyFont="1" applyFill="1" applyBorder="1"/>
    <xf numFmtId="49" fontId="0" fillId="0" borderId="0" xfId="0" applyNumberFormat="1"/>
    <xf numFmtId="16" fontId="0" fillId="0" borderId="0" xfId="0" applyNumberFormat="1"/>
    <xf numFmtId="0" fontId="16" fillId="2" borderId="0" xfId="0" applyFont="1" applyFill="1" applyBorder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0" fontId="0" fillId="0" borderId="35" xfId="0" applyBorder="1"/>
    <xf numFmtId="0" fontId="26" fillId="0" borderId="0" xfId="8" applyBorder="1" applyAlignment="1">
      <alignment horizontal="left" vertical="top" wrapText="1"/>
    </xf>
    <xf numFmtId="0" fontId="26" fillId="0" borderId="0" xfId="8" applyFill="1" applyBorder="1" applyAlignment="1">
      <alignment vertical="top" wrapText="1"/>
    </xf>
    <xf numFmtId="0" fontId="26" fillId="0" borderId="0" xfId="8" applyAlignment="1">
      <alignment horizontal="left" vertical="top" wrapText="1"/>
    </xf>
  </cellXfs>
  <cellStyles count="9">
    <cellStyle name="Normal" xfId="0" builtinId="0"/>
    <cellStyle name="Normal 7" xfId="6"/>
    <cellStyle name="Normal 8" xfId="2"/>
    <cellStyle name="Normal 9" xfId="4"/>
    <cellStyle name="SoS Förklaringstext" xfId="8"/>
    <cellStyle name="SoS Tabellhuvud" xfId="5"/>
    <cellStyle name="SoS Tabellrubrik 1" xfId="1"/>
    <cellStyle name="SoS Tabellrubrik 2" xfId="3"/>
    <cellStyle name="SoS Tal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Om statistiken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160020</xdr:colOff>
      <xdr:row>46</xdr:row>
      <xdr:rowOff>28575</xdr:rowOff>
    </xdr:from>
    <xdr:to>
      <xdr:col>6</xdr:col>
      <xdr:colOff>484470</xdr:colOff>
      <xdr:row>48</xdr:row>
      <xdr:rowOff>45720</xdr:rowOff>
    </xdr:to>
    <xdr:sp macro="" textlink="">
      <xdr:nvSpPr>
        <xdr:cNvPr id="2" name="Rektangel med rundade hörn 1">
          <a:hlinkClick xmlns:r="http://schemas.openxmlformats.org/officeDocument/2006/relationships" r:id="rId1"/>
        </xdr:cNvPr>
        <xdr:cNvSpPr/>
      </xdr:nvSpPr>
      <xdr:spPr>
        <a:xfrm>
          <a:off x="2950845" y="10544175"/>
          <a:ext cx="1543650" cy="398145"/>
        </a:xfrm>
        <a:prstGeom prst="roundRect">
          <a:avLst/>
        </a:prstGeom>
        <a:solidFill>
          <a:srgbClr val="DAD7CB"/>
        </a:solidFill>
        <a:ln w="9525">
          <a:solidFill>
            <a:schemeClr val="accent5"/>
          </a:solidFill>
        </a:ln>
        <a:effectLst>
          <a:outerShdw blurRad="40005" dist="2286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sv-SE" sz="1000" b="1" smtClean="0">
              <a:solidFill>
                <a:srgbClr val="000000"/>
              </a:solidFill>
              <a:latin typeface="Century Gothic" panose="020B0502020202020204" pitchFamily="34" charset="0"/>
            </a:rPr>
            <a:t>Om Statistiken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8"/>
  <sheetViews>
    <sheetView tabSelected="1" workbookViewId="0">
      <selection activeCell="J4" sqref="J4"/>
    </sheetView>
  </sheetViews>
  <sheetFormatPr defaultRowHeight="15" x14ac:dyDescent="0.25"/>
  <cols>
    <col min="1" max="1" width="12.7109375" customWidth="1"/>
    <col min="2" max="2" width="9.7109375" bestFit="1" customWidth="1"/>
    <col min="4" max="4" width="10.28515625" customWidth="1"/>
    <col min="9" max="9" width="12.140625" customWidth="1"/>
    <col min="10" max="10" width="12" customWidth="1"/>
    <col min="11" max="11" width="11.28515625" bestFit="1" customWidth="1"/>
    <col min="13" max="13" width="10.28515625" customWidth="1"/>
    <col min="27" max="27" width="12.7109375" customWidth="1"/>
  </cols>
  <sheetData>
    <row r="1" spans="1:33" x14ac:dyDescent="0.25">
      <c r="A1" s="1">
        <v>44464</v>
      </c>
      <c r="AA1" s="2" t="s">
        <v>0</v>
      </c>
      <c r="AB1" s="3"/>
      <c r="AC1" s="3"/>
      <c r="AD1" s="3"/>
      <c r="AE1" s="3"/>
      <c r="AF1" s="3"/>
      <c r="AG1" s="3"/>
    </row>
    <row r="2" spans="1:33" x14ac:dyDescent="0.25">
      <c r="T2" s="4"/>
      <c r="U2" s="4"/>
      <c r="AA2" s="5" t="s">
        <v>1</v>
      </c>
      <c r="AB2" s="6"/>
      <c r="AC2" s="6"/>
      <c r="AD2" s="6"/>
      <c r="AE2" s="6"/>
      <c r="AF2" s="6"/>
      <c r="AG2" s="6"/>
    </row>
    <row r="3" spans="1:33" ht="109.5" x14ac:dyDescent="0.3">
      <c r="A3" s="7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100</v>
      </c>
      <c r="G3" s="9" t="s">
        <v>7</v>
      </c>
      <c r="H3" s="9" t="s">
        <v>8</v>
      </c>
      <c r="I3" s="9" t="s">
        <v>103</v>
      </c>
      <c r="J3" s="9" t="s">
        <v>104</v>
      </c>
      <c r="K3" s="10" t="s">
        <v>9</v>
      </c>
      <c r="L3" s="10" t="s">
        <v>101</v>
      </c>
      <c r="M3" s="10" t="s">
        <v>102</v>
      </c>
      <c r="N3" s="7" t="s">
        <v>2</v>
      </c>
      <c r="S3" s="11" t="s">
        <v>10</v>
      </c>
      <c r="T3" s="4"/>
      <c r="U3" s="4"/>
      <c r="AA3" s="12" t="s">
        <v>11</v>
      </c>
      <c r="AB3" s="13"/>
      <c r="AC3" s="13"/>
      <c r="AD3" s="13"/>
      <c r="AE3" s="13"/>
      <c r="AF3" s="13"/>
      <c r="AG3" s="13"/>
    </row>
    <row r="4" spans="1:33" x14ac:dyDescent="0.25">
      <c r="A4" s="7" t="s">
        <v>12</v>
      </c>
      <c r="B4" s="14">
        <v>625343</v>
      </c>
      <c r="C4" s="15">
        <v>2</v>
      </c>
      <c r="D4" s="16">
        <f>C4/B4*1000</f>
        <v>3.1982448032519756E-3</v>
      </c>
      <c r="E4" s="17">
        <f>D4/2</f>
        <v>1.5991224016259878E-3</v>
      </c>
      <c r="F4" s="18">
        <v>404</v>
      </c>
      <c r="G4" s="19">
        <f>F4/B4*1000</f>
        <v>0.64604545025689897</v>
      </c>
      <c r="H4" s="19">
        <f>G4/2</f>
        <v>0.32302272512844948</v>
      </c>
      <c r="I4" s="16" t="s">
        <v>13</v>
      </c>
      <c r="J4" s="17"/>
      <c r="K4" s="20" t="s">
        <v>14</v>
      </c>
      <c r="L4" s="20"/>
      <c r="M4" s="20"/>
      <c r="N4" s="7" t="s">
        <v>12</v>
      </c>
      <c r="S4" s="4"/>
      <c r="T4" s="4"/>
      <c r="U4" s="21" t="s">
        <v>15</v>
      </c>
      <c r="AA4" s="22"/>
      <c r="AB4" s="22"/>
      <c r="AC4" s="22"/>
      <c r="AD4" s="22"/>
      <c r="AE4" s="22"/>
      <c r="AF4" s="22"/>
      <c r="AG4" s="22"/>
    </row>
    <row r="5" spans="1:33" ht="15.75" thickBot="1" x14ac:dyDescent="0.3">
      <c r="A5" s="23" t="s">
        <v>16</v>
      </c>
      <c r="B5" s="14">
        <v>618383</v>
      </c>
      <c r="C5" s="15">
        <v>3</v>
      </c>
      <c r="D5" s="16">
        <f t="shared" ref="D5:D13" si="0">C5/B5*1000</f>
        <v>4.851362343402066E-3</v>
      </c>
      <c r="E5" s="17">
        <f t="shared" ref="E5:E13" si="1">D5/2</f>
        <v>2.425681171701033E-3</v>
      </c>
      <c r="F5" s="18">
        <v>344</v>
      </c>
      <c r="G5" s="19">
        <f t="shared" ref="G5:G13" si="2">F5/B5*1000</f>
        <v>0.55628954871010361</v>
      </c>
      <c r="H5" s="19">
        <f t="shared" ref="H5:H13" si="3">G5/2</f>
        <v>0.2781447743550518</v>
      </c>
      <c r="I5" s="16" t="s">
        <v>13</v>
      </c>
      <c r="J5" s="24">
        <f>22+15+2</f>
        <v>39</v>
      </c>
      <c r="K5" s="20" t="s">
        <v>14</v>
      </c>
      <c r="L5" s="25"/>
      <c r="M5" s="25"/>
      <c r="N5" s="23" t="s">
        <v>16</v>
      </c>
      <c r="S5" s="21" t="s">
        <v>17</v>
      </c>
      <c r="T5" s="21" t="s">
        <v>18</v>
      </c>
      <c r="U5" s="26">
        <v>305880</v>
      </c>
      <c r="W5" s="27">
        <f>U5+U6</f>
        <v>625343</v>
      </c>
      <c r="AA5" s="3"/>
      <c r="AB5" s="28" t="s">
        <v>19</v>
      </c>
      <c r="AC5" s="3"/>
      <c r="AD5" s="3"/>
      <c r="AE5" s="3"/>
      <c r="AF5" s="3"/>
      <c r="AG5" s="3"/>
    </row>
    <row r="6" spans="1:33" x14ac:dyDescent="0.25">
      <c r="A6" s="7" t="s">
        <v>20</v>
      </c>
      <c r="B6" s="14">
        <v>676875</v>
      </c>
      <c r="C6" s="15">
        <v>10</v>
      </c>
      <c r="D6" s="16">
        <f t="shared" si="0"/>
        <v>1.4773776546629733E-2</v>
      </c>
      <c r="E6" s="17">
        <f t="shared" si="1"/>
        <v>7.3868882733148667E-3</v>
      </c>
      <c r="F6" s="18">
        <v>1068</v>
      </c>
      <c r="G6" s="19">
        <f t="shared" si="2"/>
        <v>1.5778393351800553</v>
      </c>
      <c r="H6" s="19">
        <f t="shared" si="3"/>
        <v>0.78891966759002763</v>
      </c>
      <c r="I6" s="29">
        <f>B6*0.714526532097748</f>
        <v>483645.14641366317</v>
      </c>
      <c r="J6" s="24">
        <f>65+30+19</f>
        <v>114</v>
      </c>
      <c r="K6" s="16">
        <f>J6/I6*1000</f>
        <v>0.23571000524937649</v>
      </c>
      <c r="L6" s="25">
        <f>K6/E6</f>
        <v>31.90924196063434</v>
      </c>
      <c r="M6" s="30">
        <f>K6/H6</f>
        <v>0.29877567378871112</v>
      </c>
      <c r="N6" s="7" t="s">
        <v>20</v>
      </c>
      <c r="S6" s="21" t="s">
        <v>21</v>
      </c>
      <c r="T6" s="21" t="s">
        <v>18</v>
      </c>
      <c r="U6" s="26">
        <v>319463</v>
      </c>
      <c r="V6" s="31"/>
      <c r="AA6" s="32"/>
      <c r="AB6" s="33" t="s">
        <v>19</v>
      </c>
      <c r="AC6" s="34"/>
      <c r="AD6" s="33" t="s">
        <v>22</v>
      </c>
      <c r="AE6" s="34"/>
      <c r="AF6" s="33" t="s">
        <v>23</v>
      </c>
      <c r="AG6" s="35"/>
    </row>
    <row r="7" spans="1:33" x14ac:dyDescent="0.25">
      <c r="A7" s="7" t="s">
        <v>24</v>
      </c>
      <c r="B7" s="14">
        <v>717458</v>
      </c>
      <c r="C7" s="15">
        <v>24</v>
      </c>
      <c r="D7" s="16">
        <f t="shared" si="0"/>
        <v>3.3451435484725241E-2</v>
      </c>
      <c r="E7" s="17">
        <f t="shared" si="1"/>
        <v>1.672571774236262E-2</v>
      </c>
      <c r="F7" s="18">
        <v>2216</v>
      </c>
      <c r="G7" s="19">
        <f t="shared" si="2"/>
        <v>3.0886825430896301</v>
      </c>
      <c r="H7" s="19">
        <f t="shared" si="3"/>
        <v>1.544341271544815</v>
      </c>
      <c r="I7" s="29">
        <f>B7*0.74963447653107</f>
        <v>537831.25226302841</v>
      </c>
      <c r="J7" s="24">
        <f>124+37+30</f>
        <v>191</v>
      </c>
      <c r="K7" s="16">
        <f t="shared" ref="K7:K13" si="4">J7/I7*1000</f>
        <v>0.3551299765425136</v>
      </c>
      <c r="L7" s="25">
        <f>K7/E7</f>
        <v>21.232570225853227</v>
      </c>
      <c r="M7" s="30">
        <f t="shared" ref="M7:M13" si="5">K7/H7</f>
        <v>0.22995563421501691</v>
      </c>
      <c r="N7" s="7" t="s">
        <v>24</v>
      </c>
      <c r="S7" s="21" t="s">
        <v>25</v>
      </c>
      <c r="T7" s="21" t="s">
        <v>18</v>
      </c>
      <c r="U7" s="26">
        <v>320338</v>
      </c>
      <c r="W7" s="27">
        <f>U7+U8</f>
        <v>618383</v>
      </c>
      <c r="AA7" s="36"/>
      <c r="AB7" s="37" t="s">
        <v>26</v>
      </c>
      <c r="AC7" s="37" t="s">
        <v>27</v>
      </c>
      <c r="AD7" s="38" t="s">
        <v>26</v>
      </c>
      <c r="AE7" s="39" t="s">
        <v>27</v>
      </c>
      <c r="AF7" s="37" t="s">
        <v>26</v>
      </c>
      <c r="AG7" s="39" t="s">
        <v>27</v>
      </c>
    </row>
    <row r="8" spans="1:33" ht="16.5" customHeight="1" x14ac:dyDescent="0.25">
      <c r="A8" s="7" t="s">
        <v>28</v>
      </c>
      <c r="B8" s="14">
        <v>662070</v>
      </c>
      <c r="C8" s="15">
        <v>67</v>
      </c>
      <c r="D8" s="16">
        <f t="shared" si="0"/>
        <v>0.10119775854516894</v>
      </c>
      <c r="E8" s="17">
        <f t="shared" si="1"/>
        <v>5.0598879272584468E-2</v>
      </c>
      <c r="F8" s="18">
        <v>4423</v>
      </c>
      <c r="G8" s="19">
        <f t="shared" si="2"/>
        <v>6.6805624782877944</v>
      </c>
      <c r="H8" s="19">
        <f t="shared" si="3"/>
        <v>3.3402812391438972</v>
      </c>
      <c r="I8" s="29">
        <f>B8*0.832496838171226</f>
        <v>551171.18164802354</v>
      </c>
      <c r="J8" s="24">
        <f>182+44+30</f>
        <v>256</v>
      </c>
      <c r="K8" s="16">
        <f t="shared" si="4"/>
        <v>0.46446550277637871</v>
      </c>
      <c r="L8" s="25">
        <f>K8/E8</f>
        <v>9.1793634454673754</v>
      </c>
      <c r="M8" s="30">
        <f t="shared" si="5"/>
        <v>0.13904981931863308</v>
      </c>
      <c r="N8" s="7" t="s">
        <v>28</v>
      </c>
      <c r="S8" s="21" t="s">
        <v>29</v>
      </c>
      <c r="T8" s="21" t="s">
        <v>18</v>
      </c>
      <c r="U8" s="26">
        <v>298045</v>
      </c>
      <c r="AA8" s="40" t="s">
        <v>30</v>
      </c>
      <c r="AB8" s="28">
        <v>14187</v>
      </c>
      <c r="AC8" s="41">
        <v>100</v>
      </c>
      <c r="AD8" s="28">
        <v>7853</v>
      </c>
      <c r="AE8" s="41">
        <v>100</v>
      </c>
      <c r="AF8" s="42">
        <v>6334</v>
      </c>
      <c r="AG8" s="43">
        <v>100</v>
      </c>
    </row>
    <row r="9" spans="1:33" ht="15.75" x14ac:dyDescent="0.3">
      <c r="A9" s="7" t="s">
        <v>31</v>
      </c>
      <c r="B9" s="14">
        <v>663693</v>
      </c>
      <c r="C9" s="15">
        <v>306</v>
      </c>
      <c r="D9" s="16">
        <f t="shared" si="0"/>
        <v>0.4610565427087524</v>
      </c>
      <c r="E9" s="17">
        <f t="shared" si="1"/>
        <v>0.2305282713543762</v>
      </c>
      <c r="F9" s="18">
        <v>7246</v>
      </c>
      <c r="G9" s="19">
        <f t="shared" si="2"/>
        <v>10.917698393685033</v>
      </c>
      <c r="H9" s="19">
        <f t="shared" si="3"/>
        <v>5.4588491968425163</v>
      </c>
      <c r="I9" s="29">
        <f>B9*0.883249315967624</f>
        <v>586206.38826250029</v>
      </c>
      <c r="J9" s="24">
        <f>241+52+36</f>
        <v>329</v>
      </c>
      <c r="K9" s="16">
        <f t="shared" si="4"/>
        <v>0.56123578075487546</v>
      </c>
      <c r="L9" s="25">
        <f>K9/E9</f>
        <v>2.4345637845525854</v>
      </c>
      <c r="M9" s="30">
        <f t="shared" si="5"/>
        <v>0.10281210572358419</v>
      </c>
      <c r="N9" s="7" t="s">
        <v>31</v>
      </c>
      <c r="S9" s="21" t="s">
        <v>32</v>
      </c>
      <c r="T9" s="21" t="s">
        <v>18</v>
      </c>
      <c r="U9" s="26">
        <v>307498</v>
      </c>
      <c r="W9" s="27">
        <f>U9+U10</f>
        <v>676875</v>
      </c>
      <c r="AA9" s="44" t="s">
        <v>33</v>
      </c>
      <c r="AB9" s="45" t="s">
        <v>34</v>
      </c>
      <c r="AC9" s="46" t="s">
        <v>34</v>
      </c>
      <c r="AD9" s="45" t="s">
        <v>34</v>
      </c>
      <c r="AE9" s="47" t="s">
        <v>34</v>
      </c>
      <c r="AF9" s="45" t="s">
        <v>34</v>
      </c>
      <c r="AG9" s="46" t="s">
        <v>34</v>
      </c>
    </row>
    <row r="10" spans="1:33" ht="15.75" x14ac:dyDescent="0.3">
      <c r="A10" s="7" t="s">
        <v>35</v>
      </c>
      <c r="B10" s="14">
        <v>550672</v>
      </c>
      <c r="C10" s="15">
        <v>755</v>
      </c>
      <c r="D10" s="16">
        <f t="shared" si="0"/>
        <v>1.3710520963477351</v>
      </c>
      <c r="E10" s="17">
        <f t="shared" si="1"/>
        <v>0.68552604817386753</v>
      </c>
      <c r="F10" s="18">
        <v>7918</v>
      </c>
      <c r="G10" s="19">
        <f t="shared" si="2"/>
        <v>14.378795362756778</v>
      </c>
      <c r="H10" s="19">
        <f t="shared" si="3"/>
        <v>7.1893976813783889</v>
      </c>
      <c r="I10" s="29">
        <f>B10*0.917939165973453</f>
        <v>505483.39640493336</v>
      </c>
      <c r="J10" s="24">
        <f>225+20+156</f>
        <v>401</v>
      </c>
      <c r="K10" s="16">
        <f t="shared" si="4"/>
        <v>0.79330004279461308</v>
      </c>
      <c r="L10" s="25">
        <f>K10/E10</f>
        <v>1.1572135660021066</v>
      </c>
      <c r="M10" s="30">
        <f t="shared" si="5"/>
        <v>0.11034304651826096</v>
      </c>
      <c r="N10" s="7" t="s">
        <v>35</v>
      </c>
      <c r="S10" s="21" t="s">
        <v>36</v>
      </c>
      <c r="T10" s="21" t="s">
        <v>18</v>
      </c>
      <c r="U10" s="26">
        <v>369377</v>
      </c>
      <c r="AA10" s="48" t="s">
        <v>37</v>
      </c>
      <c r="AB10" s="28">
        <v>1614</v>
      </c>
      <c r="AC10" s="43">
        <v>11.38</v>
      </c>
      <c r="AD10" s="28">
        <v>1167</v>
      </c>
      <c r="AE10" s="43">
        <v>14.86</v>
      </c>
      <c r="AF10" s="28">
        <v>447</v>
      </c>
      <c r="AG10" s="43">
        <v>7.06</v>
      </c>
    </row>
    <row r="11" spans="1:33" ht="15.75" x14ac:dyDescent="0.3">
      <c r="A11" s="7" t="s">
        <v>38</v>
      </c>
      <c r="B11" s="14">
        <v>487487</v>
      </c>
      <c r="C11" s="49">
        <v>2067</v>
      </c>
      <c r="D11" s="16">
        <f t="shared" si="0"/>
        <v>4.2401130696818585</v>
      </c>
      <c r="E11" s="17">
        <f t="shared" si="1"/>
        <v>2.1200565348409293</v>
      </c>
      <c r="F11" s="18">
        <v>8513</v>
      </c>
      <c r="G11" s="19">
        <f t="shared" si="2"/>
        <v>17.463029783358323</v>
      </c>
      <c r="H11" s="19">
        <f t="shared" si="3"/>
        <v>8.7315148916791614</v>
      </c>
      <c r="I11" s="29">
        <f>B11*0.945604149133811</f>
        <v>460969.72984879412</v>
      </c>
      <c r="J11" s="50">
        <f>195+41+261</f>
        <v>497</v>
      </c>
      <c r="K11" s="16">
        <f t="shared" si="4"/>
        <v>1.0781619004853624</v>
      </c>
      <c r="L11" s="51">
        <f>K11/E11</f>
        <v>0.50855337240629683</v>
      </c>
      <c r="M11" s="30">
        <f t="shared" si="5"/>
        <v>0.12347936341640031</v>
      </c>
      <c r="N11" s="7" t="s">
        <v>38</v>
      </c>
      <c r="S11" s="21" t="s">
        <v>39</v>
      </c>
      <c r="T11" s="21" t="s">
        <v>18</v>
      </c>
      <c r="U11" s="26">
        <v>378916</v>
      </c>
      <c r="W11" s="27">
        <f>U11+U12</f>
        <v>717458</v>
      </c>
      <c r="AA11" s="48" t="s">
        <v>40</v>
      </c>
      <c r="AB11" s="28">
        <v>12573</v>
      </c>
      <c r="AC11" s="43">
        <v>88.62</v>
      </c>
      <c r="AD11" s="28">
        <v>6686</v>
      </c>
      <c r="AE11" s="43">
        <v>85.14</v>
      </c>
      <c r="AF11" s="28">
        <v>5887</v>
      </c>
      <c r="AG11" s="43">
        <v>92.94</v>
      </c>
    </row>
    <row r="12" spans="1:33" ht="15.75" x14ac:dyDescent="0.3">
      <c r="A12" s="7" t="s">
        <v>41</v>
      </c>
      <c r="B12" s="14">
        <v>190634</v>
      </c>
      <c r="C12" s="49">
        <v>3121</v>
      </c>
      <c r="D12" s="16">
        <f t="shared" si="0"/>
        <v>16.371686058100863</v>
      </c>
      <c r="E12" s="17">
        <f t="shared" si="1"/>
        <v>8.1858430290504316</v>
      </c>
      <c r="F12" s="18">
        <v>6174</v>
      </c>
      <c r="G12" s="19">
        <f t="shared" si="2"/>
        <v>32.386667645855411</v>
      </c>
      <c r="H12" s="19">
        <f t="shared" si="3"/>
        <v>16.193333822927706</v>
      </c>
      <c r="I12" s="29">
        <f>B12*0.9423137505513</f>
        <v>179637.03952259652</v>
      </c>
      <c r="J12" s="50">
        <f>191+14+32</f>
        <v>237</v>
      </c>
      <c r="K12" s="16">
        <f t="shared" si="4"/>
        <v>1.3193270198053326</v>
      </c>
      <c r="L12" s="51">
        <f>K12/E12</f>
        <v>0.1611717956383017</v>
      </c>
      <c r="M12" s="30">
        <f t="shared" si="5"/>
        <v>8.147346520685772E-2</v>
      </c>
      <c r="N12" s="7" t="s">
        <v>41</v>
      </c>
      <c r="S12" s="21" t="s">
        <v>42</v>
      </c>
      <c r="T12" s="21" t="s">
        <v>18</v>
      </c>
      <c r="U12" s="26">
        <v>338542</v>
      </c>
      <c r="AA12" s="48"/>
      <c r="AB12" s="28"/>
      <c r="AC12" s="43"/>
      <c r="AD12" s="28"/>
      <c r="AE12" s="43"/>
      <c r="AF12" s="28"/>
      <c r="AG12" s="43"/>
    </row>
    <row r="13" spans="1:33" ht="15.75" x14ac:dyDescent="0.3">
      <c r="A13" s="7" t="s">
        <v>43</v>
      </c>
      <c r="B13" s="14">
        <v>30232</v>
      </c>
      <c r="C13" s="49">
        <v>1498</v>
      </c>
      <c r="D13" s="16">
        <f t="shared" si="0"/>
        <v>49.550145541148453</v>
      </c>
      <c r="E13" s="17">
        <f t="shared" si="1"/>
        <v>24.775072770574226</v>
      </c>
      <c r="F13" s="18">
        <v>1683</v>
      </c>
      <c r="G13" s="19">
        <f t="shared" si="2"/>
        <v>55.66948928287907</v>
      </c>
      <c r="H13" s="19">
        <f t="shared" si="3"/>
        <v>27.834744641439535</v>
      </c>
      <c r="I13" s="29">
        <f>B13*0.913276813403681</f>
        <v>27610.184622820085</v>
      </c>
      <c r="J13" s="50">
        <f>40+3+4</f>
        <v>47</v>
      </c>
      <c r="K13" s="16">
        <f t="shared" si="4"/>
        <v>1.7022703992045765</v>
      </c>
      <c r="L13" s="51">
        <f>K13/E13</f>
        <v>6.8708996940924902E-2</v>
      </c>
      <c r="M13" s="30">
        <f t="shared" si="5"/>
        <v>6.1156314567739456E-2</v>
      </c>
      <c r="N13" s="7" t="s">
        <v>43</v>
      </c>
      <c r="S13" s="21" t="s">
        <v>44</v>
      </c>
      <c r="T13" s="21" t="s">
        <v>18</v>
      </c>
      <c r="U13" s="26">
        <v>323615</v>
      </c>
      <c r="W13" s="27">
        <f>U13+U14</f>
        <v>662070</v>
      </c>
      <c r="AA13" s="48" t="s">
        <v>12</v>
      </c>
      <c r="AB13" s="28">
        <v>5</v>
      </c>
      <c r="AC13" s="43">
        <v>0.04</v>
      </c>
      <c r="AD13" s="28">
        <v>2</v>
      </c>
      <c r="AE13" s="43">
        <v>0.03</v>
      </c>
      <c r="AF13" s="28">
        <v>3</v>
      </c>
      <c r="AG13" s="43">
        <v>0.05</v>
      </c>
    </row>
    <row r="14" spans="1:33" ht="15.75" x14ac:dyDescent="0.3">
      <c r="A14" s="7"/>
      <c r="B14" s="14"/>
      <c r="C14" s="49"/>
      <c r="D14" s="16"/>
      <c r="E14" s="17"/>
      <c r="F14" s="17"/>
      <c r="G14" s="17"/>
      <c r="H14" s="17"/>
      <c r="I14" s="16"/>
      <c r="J14" s="52"/>
      <c r="K14" s="53"/>
      <c r="L14" s="51"/>
      <c r="M14" s="51"/>
      <c r="N14" s="7"/>
      <c r="S14" s="21" t="s">
        <v>45</v>
      </c>
      <c r="T14" s="21" t="s">
        <v>18</v>
      </c>
      <c r="U14" s="26">
        <v>338455</v>
      </c>
      <c r="AA14" s="54" t="s">
        <v>16</v>
      </c>
      <c r="AB14" s="28">
        <v>4</v>
      </c>
      <c r="AC14" s="43">
        <v>0.03</v>
      </c>
      <c r="AD14" s="28">
        <v>3</v>
      </c>
      <c r="AE14" s="43">
        <v>0.04</v>
      </c>
      <c r="AF14" s="28">
        <v>1</v>
      </c>
      <c r="AG14" s="43">
        <v>0.02</v>
      </c>
    </row>
    <row r="15" spans="1:33" ht="15.75" x14ac:dyDescent="0.3">
      <c r="A15" s="7"/>
      <c r="B15" s="14"/>
      <c r="C15" s="49"/>
      <c r="D15" s="16"/>
      <c r="E15" s="17"/>
      <c r="F15" s="17"/>
      <c r="G15" s="17"/>
      <c r="H15" s="17"/>
      <c r="I15" s="16"/>
      <c r="J15" s="52"/>
      <c r="K15" s="53"/>
      <c r="L15" s="51"/>
      <c r="M15" s="51"/>
      <c r="N15" s="7"/>
      <c r="S15" s="21" t="s">
        <v>46</v>
      </c>
      <c r="T15" s="21" t="s">
        <v>18</v>
      </c>
      <c r="U15" s="26">
        <v>339035</v>
      </c>
      <c r="W15" s="27">
        <f>U15+U16</f>
        <v>663693</v>
      </c>
      <c r="AA15" s="48" t="s">
        <v>20</v>
      </c>
      <c r="AB15" s="28">
        <v>16</v>
      </c>
      <c r="AC15" s="43">
        <v>0.11</v>
      </c>
      <c r="AD15" s="28">
        <v>10</v>
      </c>
      <c r="AE15" s="43">
        <v>0.13</v>
      </c>
      <c r="AF15" s="28">
        <v>6</v>
      </c>
      <c r="AG15" s="43">
        <v>0.09</v>
      </c>
    </row>
    <row r="16" spans="1:33" ht="15.75" x14ac:dyDescent="0.3">
      <c r="A16" s="55"/>
      <c r="B16" s="56"/>
      <c r="C16" s="56"/>
      <c r="D16" s="16"/>
      <c r="E16" s="17"/>
      <c r="F16" s="17"/>
      <c r="G16" s="17"/>
      <c r="H16" s="17"/>
      <c r="I16" s="16"/>
      <c r="J16" s="24"/>
      <c r="K16" s="20"/>
      <c r="L16" s="20"/>
      <c r="M16" s="20"/>
      <c r="N16" s="57"/>
      <c r="S16" s="21" t="s">
        <v>47</v>
      </c>
      <c r="T16" s="21" t="s">
        <v>18</v>
      </c>
      <c r="U16" s="26">
        <v>324658</v>
      </c>
      <c r="AA16" s="48" t="s">
        <v>24</v>
      </c>
      <c r="AB16" s="28">
        <v>37</v>
      </c>
      <c r="AC16" s="43">
        <v>0.26</v>
      </c>
      <c r="AD16" s="28">
        <v>24</v>
      </c>
      <c r="AE16" s="43">
        <v>0.31</v>
      </c>
      <c r="AF16" s="28">
        <v>13</v>
      </c>
      <c r="AG16" s="43">
        <v>0.21</v>
      </c>
    </row>
    <row r="17" spans="1:33" ht="15.75" x14ac:dyDescent="0.3">
      <c r="S17" s="21" t="s">
        <v>48</v>
      </c>
      <c r="T17" s="21" t="s">
        <v>18</v>
      </c>
      <c r="U17" s="26">
        <v>285462</v>
      </c>
      <c r="W17" s="27">
        <f>U17+U18</f>
        <v>550672</v>
      </c>
      <c r="AA17" s="48" t="s">
        <v>28</v>
      </c>
      <c r="AB17" s="28">
        <v>100</v>
      </c>
      <c r="AC17" s="43">
        <v>0.7</v>
      </c>
      <c r="AD17" s="28">
        <v>67</v>
      </c>
      <c r="AE17" s="43">
        <v>0.85</v>
      </c>
      <c r="AF17" s="28">
        <v>33</v>
      </c>
      <c r="AG17" s="43">
        <v>0.52</v>
      </c>
    </row>
    <row r="18" spans="1:33" ht="15.75" x14ac:dyDescent="0.3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S18" s="21" t="s">
        <v>49</v>
      </c>
      <c r="T18" s="21" t="s">
        <v>18</v>
      </c>
      <c r="U18" s="26">
        <v>265210</v>
      </c>
      <c r="AA18" s="48" t="s">
        <v>31</v>
      </c>
      <c r="AB18" s="28">
        <v>410</v>
      </c>
      <c r="AC18" s="43">
        <v>2.89</v>
      </c>
      <c r="AD18" s="28">
        <v>306</v>
      </c>
      <c r="AE18" s="43">
        <v>3.9</v>
      </c>
      <c r="AF18" s="28">
        <v>104</v>
      </c>
      <c r="AG18" s="43">
        <v>1.64</v>
      </c>
    </row>
    <row r="19" spans="1:33" ht="15.75" x14ac:dyDescent="0.3">
      <c r="A19" s="59"/>
      <c r="B19" s="60"/>
      <c r="C19" s="61"/>
      <c r="D19" s="62"/>
      <c r="E19" s="63"/>
      <c r="F19" s="63"/>
      <c r="G19" s="63"/>
      <c r="H19" s="63"/>
      <c r="I19" s="62"/>
      <c r="J19" s="64"/>
      <c r="K19" s="65"/>
      <c r="L19" s="66"/>
      <c r="M19" s="66"/>
      <c r="N19" s="59"/>
      <c r="S19" s="21" t="s">
        <v>50</v>
      </c>
      <c r="T19" s="21" t="s">
        <v>18</v>
      </c>
      <c r="U19" s="26">
        <v>268233</v>
      </c>
      <c r="W19" s="27">
        <f>U19+U20</f>
        <v>487487</v>
      </c>
      <c r="AA19" s="48" t="s">
        <v>35</v>
      </c>
      <c r="AB19" s="28">
        <v>1042</v>
      </c>
      <c r="AC19" s="43">
        <v>7.34</v>
      </c>
      <c r="AD19" s="28">
        <v>755</v>
      </c>
      <c r="AE19" s="43">
        <v>9.61</v>
      </c>
      <c r="AF19" s="28">
        <v>287</v>
      </c>
      <c r="AG19" s="43">
        <v>4.53</v>
      </c>
    </row>
    <row r="20" spans="1:33" ht="15.75" x14ac:dyDescent="0.3">
      <c r="A20" s="59"/>
      <c r="B20" s="60"/>
      <c r="C20" s="61"/>
      <c r="D20" s="62"/>
      <c r="E20" s="63"/>
      <c r="F20" s="63"/>
      <c r="G20" s="63"/>
      <c r="H20" s="63"/>
      <c r="I20" s="62"/>
      <c r="J20" s="64"/>
      <c r="K20" s="65"/>
      <c r="L20" s="66"/>
      <c r="M20" s="66"/>
      <c r="N20" s="59"/>
      <c r="S20" s="21" t="s">
        <v>51</v>
      </c>
      <c r="T20" s="21" t="s">
        <v>18</v>
      </c>
      <c r="U20" s="26">
        <v>219254</v>
      </c>
      <c r="AA20" s="48" t="s">
        <v>52</v>
      </c>
      <c r="AB20" s="28">
        <v>1247</v>
      </c>
      <c r="AC20" s="43">
        <v>8.7899999999999991</v>
      </c>
      <c r="AD20" s="28">
        <v>839</v>
      </c>
      <c r="AE20" s="43">
        <v>10.68</v>
      </c>
      <c r="AF20" s="28">
        <v>408</v>
      </c>
      <c r="AG20" s="43">
        <v>6.44</v>
      </c>
    </row>
    <row r="21" spans="1:33" ht="15.75" x14ac:dyDescent="0.3">
      <c r="A21" s="59"/>
      <c r="B21" s="60"/>
      <c r="C21" s="61"/>
      <c r="D21" s="62"/>
      <c r="E21" s="63"/>
      <c r="F21" s="63"/>
      <c r="G21" s="63"/>
      <c r="H21" s="63"/>
      <c r="I21" s="62"/>
      <c r="J21" s="64"/>
      <c r="K21" s="65"/>
      <c r="L21" s="66"/>
      <c r="M21" s="66"/>
      <c r="N21" s="59"/>
      <c r="S21" s="21" t="s">
        <v>53</v>
      </c>
      <c r="T21" s="21" t="s">
        <v>18</v>
      </c>
      <c r="U21" s="26">
        <v>125935</v>
      </c>
      <c r="W21" s="27">
        <f>U21+U22</f>
        <v>190634</v>
      </c>
      <c r="AA21" s="48" t="s">
        <v>54</v>
      </c>
      <c r="AB21" s="28">
        <v>1946</v>
      </c>
      <c r="AC21" s="43">
        <v>13.72</v>
      </c>
      <c r="AD21" s="28">
        <v>1228</v>
      </c>
      <c r="AE21" s="43">
        <v>15.64</v>
      </c>
      <c r="AF21" s="28">
        <v>718</v>
      </c>
      <c r="AG21" s="43">
        <v>11.34</v>
      </c>
    </row>
    <row r="22" spans="1:33" ht="15.75" x14ac:dyDescent="0.3">
      <c r="A22" s="59"/>
      <c r="B22" s="60"/>
      <c r="C22" s="61"/>
      <c r="D22" s="62"/>
      <c r="E22" s="63"/>
      <c r="F22" s="63"/>
      <c r="G22" s="63"/>
      <c r="H22" s="63"/>
      <c r="I22" s="62"/>
      <c r="J22" s="64"/>
      <c r="K22" s="65"/>
      <c r="L22" s="66"/>
      <c r="M22" s="66"/>
      <c r="N22" s="59"/>
      <c r="S22" s="21" t="s">
        <v>55</v>
      </c>
      <c r="T22" s="21" t="s">
        <v>18</v>
      </c>
      <c r="U22" s="26">
        <v>64699</v>
      </c>
      <c r="AA22" s="48" t="s">
        <v>56</v>
      </c>
      <c r="AB22" s="28">
        <v>2654</v>
      </c>
      <c r="AC22" s="43">
        <v>18.71</v>
      </c>
      <c r="AD22" s="28">
        <v>1555</v>
      </c>
      <c r="AE22" s="43">
        <v>19.8</v>
      </c>
      <c r="AF22" s="28">
        <v>1099</v>
      </c>
      <c r="AG22" s="43">
        <v>17.350000000000001</v>
      </c>
    </row>
    <row r="23" spans="1:33" ht="15.75" x14ac:dyDescent="0.3">
      <c r="A23" s="59"/>
      <c r="B23" s="60"/>
      <c r="C23" s="61"/>
      <c r="D23" s="62"/>
      <c r="E23" s="63"/>
      <c r="F23" s="63"/>
      <c r="G23" s="63"/>
      <c r="H23" s="63"/>
      <c r="I23" s="62"/>
      <c r="J23" s="64"/>
      <c r="K23" s="65"/>
      <c r="L23" s="66"/>
      <c r="M23" s="66"/>
      <c r="N23" s="59"/>
      <c r="S23" s="21" t="s">
        <v>57</v>
      </c>
      <c r="T23" s="21" t="s">
        <v>18</v>
      </c>
      <c r="U23" s="26">
        <v>24686</v>
      </c>
      <c r="AA23" s="48" t="s">
        <v>58</v>
      </c>
      <c r="AB23" s="28">
        <v>3084</v>
      </c>
      <c r="AC23" s="43">
        <v>21.74</v>
      </c>
      <c r="AD23" s="28">
        <v>1566</v>
      </c>
      <c r="AE23" s="43">
        <v>19.940000000000001</v>
      </c>
      <c r="AF23" s="28">
        <v>1518</v>
      </c>
      <c r="AG23" s="43">
        <v>23.97</v>
      </c>
    </row>
    <row r="24" spans="1:33" ht="15.75" x14ac:dyDescent="0.3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S24" s="21" t="s">
        <v>59</v>
      </c>
      <c r="T24" s="21" t="s">
        <v>18</v>
      </c>
      <c r="U24" s="26">
        <v>5132</v>
      </c>
      <c r="AA24" s="48" t="s">
        <v>43</v>
      </c>
      <c r="AB24" s="28">
        <v>3642</v>
      </c>
      <c r="AC24" s="43">
        <v>25.67</v>
      </c>
      <c r="AD24" s="28">
        <v>1498</v>
      </c>
      <c r="AE24" s="43">
        <v>19.079999999999998</v>
      </c>
      <c r="AF24" s="28">
        <v>2144</v>
      </c>
      <c r="AG24" s="43">
        <v>33.85</v>
      </c>
    </row>
    <row r="25" spans="1:33" ht="15.75" x14ac:dyDescent="0.3">
      <c r="S25" s="21" t="s">
        <v>60</v>
      </c>
      <c r="T25" s="21" t="s">
        <v>18</v>
      </c>
      <c r="U25" s="26">
        <v>406</v>
      </c>
      <c r="AA25" s="67"/>
      <c r="AB25" s="68" t="s">
        <v>34</v>
      </c>
      <c r="AC25" s="69" t="s">
        <v>34</v>
      </c>
      <c r="AD25" s="68" t="s">
        <v>34</v>
      </c>
      <c r="AE25" s="70" t="s">
        <v>34</v>
      </c>
      <c r="AF25" s="68" t="s">
        <v>34</v>
      </c>
      <c r="AG25" s="69" t="s">
        <v>34</v>
      </c>
    </row>
    <row r="26" spans="1:33" ht="15.75" x14ac:dyDescent="0.3">
      <c r="S26" s="21" t="s">
        <v>61</v>
      </c>
      <c r="T26" s="21" t="s">
        <v>18</v>
      </c>
      <c r="U26" s="26">
        <v>8</v>
      </c>
      <c r="AA26" s="44" t="s">
        <v>62</v>
      </c>
      <c r="AB26" s="45" t="s">
        <v>34</v>
      </c>
      <c r="AC26" s="46" t="s">
        <v>34</v>
      </c>
      <c r="AD26" s="45" t="s">
        <v>34</v>
      </c>
      <c r="AE26" s="47" t="s">
        <v>34</v>
      </c>
      <c r="AF26" s="45" t="s">
        <v>34</v>
      </c>
      <c r="AG26" s="71" t="s">
        <v>34</v>
      </c>
    </row>
    <row r="27" spans="1:33" ht="15.75" x14ac:dyDescent="0.3">
      <c r="S27" s="21" t="s">
        <v>63</v>
      </c>
      <c r="T27" s="21" t="s">
        <v>18</v>
      </c>
      <c r="U27" s="26">
        <v>0</v>
      </c>
      <c r="AA27" s="48" t="s">
        <v>64</v>
      </c>
      <c r="AB27" s="28">
        <v>6937</v>
      </c>
      <c r="AC27" s="43">
        <v>48.9</v>
      </c>
      <c r="AD27" s="28">
        <v>4031</v>
      </c>
      <c r="AE27" s="43">
        <v>51.33</v>
      </c>
      <c r="AF27" s="28">
        <v>2906</v>
      </c>
      <c r="AG27" s="43">
        <v>45.88</v>
      </c>
    </row>
    <row r="28" spans="1:33" ht="15.75" x14ac:dyDescent="0.3">
      <c r="S28" s="4"/>
      <c r="T28" s="4"/>
      <c r="U28" s="4"/>
      <c r="AA28" s="48" t="s">
        <v>65</v>
      </c>
      <c r="AB28" s="28">
        <v>11129</v>
      </c>
      <c r="AC28" s="43">
        <v>78.45</v>
      </c>
      <c r="AD28" s="28">
        <v>6084</v>
      </c>
      <c r="AE28" s="43">
        <v>77.47</v>
      </c>
      <c r="AF28" s="28">
        <v>5045</v>
      </c>
      <c r="AG28" s="43">
        <v>79.650000000000006</v>
      </c>
    </row>
    <row r="29" spans="1:33" ht="18" customHeight="1" x14ac:dyDescent="0.3">
      <c r="S29" s="72" t="s">
        <v>66</v>
      </c>
      <c r="T29" s="4"/>
      <c r="U29" s="4"/>
      <c r="AA29" s="48" t="s">
        <v>67</v>
      </c>
      <c r="AB29" s="28">
        <v>4010</v>
      </c>
      <c r="AC29" s="43">
        <v>28.27</v>
      </c>
      <c r="AD29" s="28">
        <v>2399</v>
      </c>
      <c r="AE29" s="43">
        <v>30.55</v>
      </c>
      <c r="AF29" s="28">
        <v>1611</v>
      </c>
      <c r="AG29" s="43">
        <v>25.43</v>
      </c>
    </row>
    <row r="30" spans="1:33" ht="29.25" customHeight="1" x14ac:dyDescent="0.3">
      <c r="S30" s="72" t="s">
        <v>68</v>
      </c>
      <c r="T30" s="4"/>
      <c r="U30" s="4"/>
      <c r="AA30" s="48" t="s">
        <v>69</v>
      </c>
      <c r="AB30" s="28">
        <v>2114</v>
      </c>
      <c r="AC30" s="43">
        <v>14.9</v>
      </c>
      <c r="AD30" s="28">
        <v>1071</v>
      </c>
      <c r="AE30" s="43">
        <v>13.64</v>
      </c>
      <c r="AF30" s="28">
        <v>1043</v>
      </c>
      <c r="AG30" s="43">
        <v>16.47</v>
      </c>
    </row>
    <row r="31" spans="1:33" x14ac:dyDescent="0.25">
      <c r="A31" s="73" t="s">
        <v>70</v>
      </c>
      <c r="B31" s="74" t="s">
        <v>2</v>
      </c>
      <c r="C31" s="75" t="s">
        <v>71</v>
      </c>
      <c r="D31" s="76" t="s">
        <v>72</v>
      </c>
      <c r="E31" s="77" t="s">
        <v>73</v>
      </c>
      <c r="F31" s="78"/>
      <c r="G31" s="78"/>
      <c r="H31" s="78"/>
      <c r="AA31" s="79" t="s">
        <v>74</v>
      </c>
      <c r="AB31" s="80" t="s">
        <v>34</v>
      </c>
      <c r="AC31" s="81" t="s">
        <v>34</v>
      </c>
      <c r="AD31" s="80" t="s">
        <v>34</v>
      </c>
      <c r="AE31" s="82" t="s">
        <v>34</v>
      </c>
      <c r="AF31" s="80" t="s">
        <v>34</v>
      </c>
      <c r="AG31" s="81" t="s">
        <v>34</v>
      </c>
    </row>
    <row r="32" spans="1:33" ht="15.75" x14ac:dyDescent="0.3">
      <c r="A32" s="83" t="s">
        <v>75</v>
      </c>
      <c r="B32" s="84" t="s">
        <v>76</v>
      </c>
      <c r="C32" s="85">
        <v>231651</v>
      </c>
      <c r="D32" s="86">
        <v>0.65883875371510603</v>
      </c>
      <c r="E32" s="87" t="s">
        <v>77</v>
      </c>
      <c r="F32" s="88"/>
      <c r="G32" s="88"/>
      <c r="H32" s="88"/>
      <c r="AA32" s="89" t="s">
        <v>78</v>
      </c>
      <c r="AB32" s="28">
        <v>2144</v>
      </c>
      <c r="AC32" s="43">
        <v>15.11</v>
      </c>
      <c r="AD32" s="28">
        <v>1211</v>
      </c>
      <c r="AE32" s="43">
        <v>15.42</v>
      </c>
      <c r="AF32" s="28">
        <v>933</v>
      </c>
      <c r="AG32" s="43">
        <v>14.73</v>
      </c>
    </row>
    <row r="33" spans="1:33" ht="15.75" x14ac:dyDescent="0.3">
      <c r="A33" s="90" t="s">
        <v>75</v>
      </c>
      <c r="B33" s="91" t="s">
        <v>79</v>
      </c>
      <c r="C33" s="92">
        <v>1087648</v>
      </c>
      <c r="D33" s="93">
        <v>0.71452653209774841</v>
      </c>
      <c r="E33" s="94" t="s">
        <v>77</v>
      </c>
      <c r="F33" s="95"/>
      <c r="G33" s="95"/>
      <c r="H33" s="95"/>
      <c r="AA33" s="89" t="s">
        <v>80</v>
      </c>
      <c r="AB33" s="28">
        <v>3755</v>
      </c>
      <c r="AC33" s="43">
        <v>26.47</v>
      </c>
      <c r="AD33" s="28">
        <v>1914</v>
      </c>
      <c r="AE33" s="43">
        <v>24.37</v>
      </c>
      <c r="AF33" s="28">
        <v>1841</v>
      </c>
      <c r="AG33" s="43">
        <v>29.07</v>
      </c>
    </row>
    <row r="34" spans="1:33" ht="15.75" x14ac:dyDescent="0.3">
      <c r="A34" s="83" t="s">
        <v>75</v>
      </c>
      <c r="B34" s="84" t="s">
        <v>24</v>
      </c>
      <c r="C34" s="85">
        <v>1048498</v>
      </c>
      <c r="D34" s="86">
        <v>0.74963447653106963</v>
      </c>
      <c r="E34" s="87" t="s">
        <v>77</v>
      </c>
      <c r="F34" s="88"/>
      <c r="G34" s="88"/>
      <c r="H34" s="88"/>
      <c r="AA34" s="96" t="s">
        <v>81</v>
      </c>
      <c r="AB34" s="28">
        <v>8288</v>
      </c>
      <c r="AC34" s="43">
        <v>58.42</v>
      </c>
      <c r="AD34" s="28">
        <v>4728</v>
      </c>
      <c r="AE34" s="43">
        <v>60.21</v>
      </c>
      <c r="AF34" s="28">
        <v>3560</v>
      </c>
      <c r="AG34" s="43">
        <v>56.2</v>
      </c>
    </row>
    <row r="35" spans="1:33" ht="15.75" x14ac:dyDescent="0.3">
      <c r="A35" s="90" t="s">
        <v>75</v>
      </c>
      <c r="B35" s="91" t="s">
        <v>28</v>
      </c>
      <c r="C35" s="92">
        <v>1083463</v>
      </c>
      <c r="D35" s="93">
        <v>0.83249683817122588</v>
      </c>
      <c r="E35" s="94" t="s">
        <v>77</v>
      </c>
      <c r="F35" s="95"/>
      <c r="G35" s="95"/>
      <c r="H35" s="95"/>
      <c r="AA35" s="48"/>
      <c r="AB35" s="97" t="s">
        <v>34</v>
      </c>
      <c r="AC35" s="98" t="s">
        <v>34</v>
      </c>
      <c r="AD35" s="97" t="s">
        <v>34</v>
      </c>
      <c r="AE35" s="99" t="s">
        <v>34</v>
      </c>
      <c r="AF35" s="97" t="s">
        <v>34</v>
      </c>
      <c r="AG35" s="98" t="s">
        <v>34</v>
      </c>
    </row>
    <row r="36" spans="1:33" x14ac:dyDescent="0.25">
      <c r="A36" s="83" t="s">
        <v>75</v>
      </c>
      <c r="B36" s="84" t="s">
        <v>31</v>
      </c>
      <c r="C36" s="85">
        <v>1157273</v>
      </c>
      <c r="D36" s="86">
        <v>0.88324931596762435</v>
      </c>
      <c r="E36" s="87" t="s">
        <v>77</v>
      </c>
      <c r="F36" s="88"/>
      <c r="G36" s="88"/>
      <c r="H36" s="88"/>
      <c r="AA36" s="79" t="s">
        <v>82</v>
      </c>
      <c r="AB36" s="80" t="s">
        <v>34</v>
      </c>
      <c r="AC36" s="81" t="s">
        <v>34</v>
      </c>
      <c r="AD36" s="80" t="s">
        <v>34</v>
      </c>
      <c r="AE36" s="82" t="s">
        <v>34</v>
      </c>
      <c r="AF36" s="80" t="s">
        <v>34</v>
      </c>
      <c r="AG36" s="81" t="s">
        <v>34</v>
      </c>
    </row>
    <row r="37" spans="1:33" ht="15.75" x14ac:dyDescent="0.3">
      <c r="A37" s="90" t="s">
        <v>75</v>
      </c>
      <c r="B37" s="91" t="s">
        <v>35</v>
      </c>
      <c r="C37" s="92">
        <v>1015204</v>
      </c>
      <c r="D37" s="93">
        <v>0.91793916597345293</v>
      </c>
      <c r="E37" s="94" t="s">
        <v>77</v>
      </c>
      <c r="F37" s="95"/>
      <c r="G37" s="95"/>
      <c r="H37" s="95"/>
      <c r="AA37" s="48" t="s">
        <v>83</v>
      </c>
      <c r="AB37" s="28">
        <v>5761</v>
      </c>
      <c r="AC37" s="43">
        <v>40.61</v>
      </c>
      <c r="AD37" s="28">
        <v>2537</v>
      </c>
      <c r="AE37" s="43">
        <v>32.31</v>
      </c>
      <c r="AF37" s="28">
        <v>3224</v>
      </c>
      <c r="AG37" s="43">
        <v>50.9</v>
      </c>
    </row>
    <row r="38" spans="1:33" ht="15.75" x14ac:dyDescent="0.3">
      <c r="A38" s="83" t="s">
        <v>75</v>
      </c>
      <c r="B38" s="84" t="s">
        <v>38</v>
      </c>
      <c r="C38" s="85">
        <v>952821</v>
      </c>
      <c r="D38" s="86">
        <v>0.94560414913381075</v>
      </c>
      <c r="E38" s="87" t="s">
        <v>77</v>
      </c>
      <c r="F38" s="88"/>
      <c r="G38" s="88"/>
      <c r="H38" s="88"/>
      <c r="AA38" s="48" t="s">
        <v>84</v>
      </c>
      <c r="AB38" s="28">
        <v>3701</v>
      </c>
      <c r="AC38" s="43">
        <v>26.09</v>
      </c>
      <c r="AD38" s="28">
        <v>1991</v>
      </c>
      <c r="AE38" s="43">
        <v>25.35</v>
      </c>
      <c r="AF38" s="28">
        <v>1710</v>
      </c>
      <c r="AG38" s="43">
        <v>27</v>
      </c>
    </row>
    <row r="39" spans="1:33" ht="15.75" x14ac:dyDescent="0.3">
      <c r="A39" s="90" t="s">
        <v>75</v>
      </c>
      <c r="B39" s="91" t="s">
        <v>41</v>
      </c>
      <c r="C39" s="92">
        <v>418768</v>
      </c>
      <c r="D39" s="93">
        <v>0.94231375055130018</v>
      </c>
      <c r="E39" s="94" t="s">
        <v>77</v>
      </c>
      <c r="F39" s="95"/>
      <c r="G39" s="95"/>
      <c r="H39" s="95"/>
      <c r="AA39" s="48"/>
      <c r="AB39" s="97" t="s">
        <v>34</v>
      </c>
      <c r="AC39" s="98" t="s">
        <v>34</v>
      </c>
      <c r="AD39" s="97" t="s">
        <v>34</v>
      </c>
      <c r="AE39" s="99" t="s">
        <v>34</v>
      </c>
      <c r="AF39" s="97" t="s">
        <v>34</v>
      </c>
      <c r="AG39" s="98" t="s">
        <v>34</v>
      </c>
    </row>
    <row r="40" spans="1:33" x14ac:dyDescent="0.25">
      <c r="A40" s="83" t="s">
        <v>75</v>
      </c>
      <c r="B40" s="84" t="s">
        <v>85</v>
      </c>
      <c r="C40" s="85">
        <v>90703</v>
      </c>
      <c r="D40" s="86">
        <v>0.91327681340368116</v>
      </c>
      <c r="E40" s="87" t="s">
        <v>77</v>
      </c>
      <c r="F40" s="88"/>
      <c r="G40" s="88"/>
      <c r="H40" s="88"/>
      <c r="AA40" s="79" t="s">
        <v>86</v>
      </c>
      <c r="AB40" s="80" t="s">
        <v>34</v>
      </c>
      <c r="AC40" s="81" t="s">
        <v>34</v>
      </c>
      <c r="AD40" s="80" t="s">
        <v>34</v>
      </c>
      <c r="AE40" s="82" t="s">
        <v>34</v>
      </c>
      <c r="AF40" s="80" t="s">
        <v>34</v>
      </c>
      <c r="AG40" s="81" t="s">
        <v>34</v>
      </c>
    </row>
    <row r="41" spans="1:33" ht="15.75" x14ac:dyDescent="0.3">
      <c r="A41" s="90" t="s">
        <v>75</v>
      </c>
      <c r="B41" s="91" t="s">
        <v>19</v>
      </c>
      <c r="C41" s="92">
        <v>7086029</v>
      </c>
      <c r="D41" s="93">
        <v>0.82960036162279283</v>
      </c>
      <c r="E41" s="94" t="s">
        <v>77</v>
      </c>
      <c r="F41" s="95"/>
      <c r="G41" s="95"/>
      <c r="H41" s="95"/>
      <c r="AA41" s="48" t="s">
        <v>87</v>
      </c>
      <c r="AB41" s="28">
        <v>8094</v>
      </c>
      <c r="AC41" s="43">
        <v>57.05</v>
      </c>
      <c r="AD41" s="28">
        <v>5067</v>
      </c>
      <c r="AE41" s="43">
        <v>64.52</v>
      </c>
      <c r="AF41" s="28">
        <v>3027</v>
      </c>
      <c r="AG41" s="43">
        <v>47.79</v>
      </c>
    </row>
    <row r="42" spans="1:33" ht="15.75" x14ac:dyDescent="0.3">
      <c r="AA42" s="100" t="s">
        <v>83</v>
      </c>
      <c r="AB42" s="28">
        <v>5119</v>
      </c>
      <c r="AC42" s="43">
        <v>36.08</v>
      </c>
      <c r="AD42" s="28">
        <v>2228</v>
      </c>
      <c r="AE42" s="43">
        <v>28.37</v>
      </c>
      <c r="AF42" s="28">
        <v>2891</v>
      </c>
      <c r="AG42" s="43">
        <v>45.64</v>
      </c>
    </row>
    <row r="43" spans="1:33" ht="16.5" thickBot="1" x14ac:dyDescent="0.35">
      <c r="AA43" s="101" t="s">
        <v>88</v>
      </c>
      <c r="AB43" s="102">
        <v>571</v>
      </c>
      <c r="AC43" s="103">
        <v>4.0199999999999996</v>
      </c>
      <c r="AD43" s="104">
        <v>321</v>
      </c>
      <c r="AE43" s="103">
        <v>4.09</v>
      </c>
      <c r="AF43" s="102">
        <v>250</v>
      </c>
      <c r="AG43" s="103">
        <v>3.95</v>
      </c>
    </row>
    <row r="44" spans="1:33" ht="15.75" thickTop="1" x14ac:dyDescent="0.25"/>
    <row r="45" spans="1:33" x14ac:dyDescent="0.25">
      <c r="A45" s="2" t="s">
        <v>89</v>
      </c>
      <c r="B45" s="105"/>
      <c r="C45" s="105"/>
      <c r="D45" s="105"/>
      <c r="E45" s="105"/>
      <c r="F45" s="105"/>
      <c r="G45" s="105"/>
    </row>
    <row r="46" spans="1:33" x14ac:dyDescent="0.25">
      <c r="A46" s="106" t="s">
        <v>90</v>
      </c>
      <c r="B46" s="106"/>
      <c r="C46" s="106"/>
      <c r="D46" s="106"/>
      <c r="E46" s="106"/>
      <c r="F46" s="106"/>
      <c r="G46" s="106"/>
    </row>
    <row r="47" spans="1:33" x14ac:dyDescent="0.25">
      <c r="A47" s="107"/>
      <c r="B47" s="108"/>
      <c r="C47" s="108"/>
      <c r="D47" s="108"/>
      <c r="E47" s="108"/>
      <c r="F47" s="108"/>
      <c r="G47" s="108"/>
    </row>
    <row r="48" spans="1:33" x14ac:dyDescent="0.25">
      <c r="A48" s="109"/>
      <c r="B48" s="110"/>
      <c r="C48" s="110"/>
      <c r="D48" s="110"/>
      <c r="E48" s="110"/>
      <c r="F48" s="110"/>
      <c r="G48" s="110"/>
    </row>
    <row r="49" spans="1:7" ht="15.75" thickBot="1" x14ac:dyDescent="0.3">
      <c r="A49" s="111"/>
      <c r="B49" s="111"/>
      <c r="C49" s="111"/>
      <c r="D49" s="111"/>
      <c r="E49" s="111"/>
      <c r="F49" s="111"/>
      <c r="G49" s="111"/>
    </row>
    <row r="50" spans="1:7" x14ac:dyDescent="0.25">
      <c r="A50" s="32"/>
      <c r="B50" s="33" t="s">
        <v>91</v>
      </c>
      <c r="C50" s="35"/>
      <c r="D50" s="35"/>
      <c r="E50" s="35"/>
      <c r="F50" s="35"/>
      <c r="G50" s="34"/>
    </row>
    <row r="51" spans="1:7" x14ac:dyDescent="0.25">
      <c r="A51" s="112"/>
      <c r="B51" s="113" t="s">
        <v>19</v>
      </c>
      <c r="C51" s="113"/>
      <c r="D51" s="114" t="s">
        <v>22</v>
      </c>
      <c r="E51" s="115"/>
      <c r="F51" s="116" t="s">
        <v>23</v>
      </c>
      <c r="G51" s="116"/>
    </row>
    <row r="52" spans="1:7" x14ac:dyDescent="0.25">
      <c r="A52" s="117"/>
      <c r="B52" s="118" t="s">
        <v>26</v>
      </c>
      <c r="C52" s="118" t="s">
        <v>27</v>
      </c>
      <c r="D52" s="119" t="s">
        <v>26</v>
      </c>
      <c r="E52" s="118" t="s">
        <v>27</v>
      </c>
      <c r="F52" s="118" t="s">
        <v>26</v>
      </c>
      <c r="G52" s="118" t="s">
        <v>27</v>
      </c>
    </row>
    <row r="53" spans="1:7" ht="60" x14ac:dyDescent="0.25">
      <c r="A53" s="120" t="s">
        <v>92</v>
      </c>
      <c r="B53" s="121">
        <v>70693</v>
      </c>
      <c r="C53" s="122">
        <v>100</v>
      </c>
      <c r="D53" s="121">
        <v>40006</v>
      </c>
      <c r="E53" s="123">
        <v>100</v>
      </c>
      <c r="F53" s="121">
        <v>30687</v>
      </c>
      <c r="G53" s="124">
        <v>100</v>
      </c>
    </row>
    <row r="54" spans="1:7" ht="22.5" x14ac:dyDescent="0.25">
      <c r="A54" s="125" t="s">
        <v>93</v>
      </c>
      <c r="B54" s="126" t="s">
        <v>94</v>
      </c>
      <c r="C54" s="127" t="s">
        <v>94</v>
      </c>
      <c r="D54" s="128" t="s">
        <v>94</v>
      </c>
      <c r="E54" s="129" t="s">
        <v>94</v>
      </c>
      <c r="F54" s="128" t="s">
        <v>94</v>
      </c>
      <c r="G54" s="130" t="s">
        <v>94</v>
      </c>
    </row>
    <row r="55" spans="1:7" ht="45" x14ac:dyDescent="0.25">
      <c r="A55" s="120" t="s">
        <v>95</v>
      </c>
      <c r="B55" s="121">
        <v>57901</v>
      </c>
      <c r="C55" s="131">
        <v>81.904856199999998</v>
      </c>
      <c r="D55" s="121">
        <v>32273</v>
      </c>
      <c r="E55" s="132">
        <v>80.670399399999994</v>
      </c>
      <c r="F55" s="121">
        <v>25628</v>
      </c>
      <c r="G55" s="132">
        <v>83.514191699999998</v>
      </c>
    </row>
    <row r="56" spans="1:7" ht="45" x14ac:dyDescent="0.25">
      <c r="A56" s="120" t="s">
        <v>96</v>
      </c>
      <c r="B56" s="121">
        <v>9756</v>
      </c>
      <c r="C56" s="131">
        <v>13.8005177</v>
      </c>
      <c r="D56" s="121">
        <v>5982</v>
      </c>
      <c r="E56" s="132">
        <v>14.952757099999999</v>
      </c>
      <c r="F56" s="121">
        <v>3774</v>
      </c>
      <c r="G56" s="132">
        <v>12.2983674</v>
      </c>
    </row>
    <row r="57" spans="1:7" x14ac:dyDescent="0.25">
      <c r="A57" s="120"/>
      <c r="B57" s="121"/>
      <c r="C57" s="131"/>
      <c r="D57" s="121"/>
      <c r="E57" s="132"/>
      <c r="F57" s="121"/>
      <c r="G57" s="132"/>
    </row>
    <row r="58" spans="1:7" x14ac:dyDescent="0.25">
      <c r="A58" s="133" t="s">
        <v>33</v>
      </c>
      <c r="B58" s="126" t="s">
        <v>94</v>
      </c>
      <c r="C58" s="126" t="s">
        <v>94</v>
      </c>
      <c r="D58" s="126" t="s">
        <v>94</v>
      </c>
      <c r="E58" s="126" t="s">
        <v>94</v>
      </c>
      <c r="F58" s="126" t="s">
        <v>94</v>
      </c>
      <c r="G58" s="126" t="s">
        <v>94</v>
      </c>
    </row>
    <row r="59" spans="1:7" x14ac:dyDescent="0.25">
      <c r="A59" t="s">
        <v>37</v>
      </c>
      <c r="B59" s="121">
        <v>40186</v>
      </c>
      <c r="C59" s="131">
        <v>56.845798000000002</v>
      </c>
      <c r="D59" s="121">
        <v>23619</v>
      </c>
      <c r="E59" s="132">
        <v>59.0386442</v>
      </c>
      <c r="F59" s="121">
        <v>16567</v>
      </c>
      <c r="G59" s="132">
        <v>53.987030300000001</v>
      </c>
    </row>
    <row r="60" spans="1:7" x14ac:dyDescent="0.25">
      <c r="A60" t="s">
        <v>40</v>
      </c>
      <c r="B60" s="121">
        <v>30489</v>
      </c>
      <c r="C60" s="131">
        <v>43.128739799999998</v>
      </c>
      <c r="D60" s="121">
        <v>16370</v>
      </c>
      <c r="E60" s="132">
        <v>40.9188622</v>
      </c>
      <c r="F60" s="121">
        <v>14119</v>
      </c>
      <c r="G60" s="132">
        <v>46.009711000000003</v>
      </c>
    </row>
    <row r="61" spans="1:7" x14ac:dyDescent="0.25">
      <c r="B61" s="121" t="s">
        <v>94</v>
      </c>
      <c r="C61" s="131" t="s">
        <v>94</v>
      </c>
      <c r="D61" s="121" t="s">
        <v>94</v>
      </c>
      <c r="E61" s="132" t="s">
        <v>94</v>
      </c>
      <c r="F61" s="121" t="s">
        <v>94</v>
      </c>
      <c r="G61" s="132" t="s">
        <v>94</v>
      </c>
    </row>
    <row r="62" spans="1:7" x14ac:dyDescent="0.25">
      <c r="A62" t="s">
        <v>12</v>
      </c>
      <c r="B62" s="121">
        <v>742</v>
      </c>
      <c r="C62" s="131">
        <v>1.0496089</v>
      </c>
      <c r="D62" s="121">
        <v>404</v>
      </c>
      <c r="E62" s="132">
        <v>1.0098484999999999</v>
      </c>
      <c r="F62" s="121">
        <v>338</v>
      </c>
      <c r="G62" s="132">
        <v>1.1014436000000001</v>
      </c>
    </row>
    <row r="63" spans="1:7" x14ac:dyDescent="0.25">
      <c r="A63" s="134" t="s">
        <v>16</v>
      </c>
      <c r="B63" s="121">
        <v>674</v>
      </c>
      <c r="C63" s="131">
        <v>0.95341830000000005</v>
      </c>
      <c r="D63" s="121">
        <v>344</v>
      </c>
      <c r="E63" s="132">
        <v>0.85987100000000005</v>
      </c>
      <c r="F63" s="121">
        <v>330</v>
      </c>
      <c r="G63" s="132">
        <v>1.0753739</v>
      </c>
    </row>
    <row r="64" spans="1:7" x14ac:dyDescent="0.25">
      <c r="A64" s="135" t="s">
        <v>20</v>
      </c>
      <c r="B64" s="121">
        <v>2666</v>
      </c>
      <c r="C64" s="131">
        <v>3.7712362000000001</v>
      </c>
      <c r="D64" s="121">
        <v>1068</v>
      </c>
      <c r="E64" s="132">
        <v>2.6695996000000002</v>
      </c>
      <c r="F64" s="121">
        <v>1598</v>
      </c>
      <c r="G64" s="132">
        <v>5.2074167999999998</v>
      </c>
    </row>
    <row r="65" spans="1:7" x14ac:dyDescent="0.25">
      <c r="A65" t="s">
        <v>24</v>
      </c>
      <c r="B65" s="121">
        <v>4823</v>
      </c>
      <c r="C65" s="131">
        <v>6.8224577000000002</v>
      </c>
      <c r="D65" s="121">
        <v>2216</v>
      </c>
      <c r="E65" s="132">
        <v>5.5391690999999996</v>
      </c>
      <c r="F65" s="121">
        <v>2607</v>
      </c>
      <c r="G65" s="132">
        <v>8.4954540999999999</v>
      </c>
    </row>
    <row r="66" spans="1:7" x14ac:dyDescent="0.25">
      <c r="A66" t="s">
        <v>28</v>
      </c>
      <c r="B66" s="121">
        <v>7325</v>
      </c>
      <c r="C66" s="131">
        <v>10.3617048</v>
      </c>
      <c r="D66" s="121">
        <v>4423</v>
      </c>
      <c r="E66" s="132">
        <v>11.055841600000001</v>
      </c>
      <c r="F66" s="121">
        <v>2902</v>
      </c>
      <c r="G66" s="132">
        <v>9.4567732000000007</v>
      </c>
    </row>
    <row r="67" spans="1:7" x14ac:dyDescent="0.25">
      <c r="A67" t="s">
        <v>31</v>
      </c>
      <c r="B67" s="121">
        <v>11620</v>
      </c>
      <c r="C67" s="131">
        <v>16.437270999999999</v>
      </c>
      <c r="D67" s="121">
        <v>7246</v>
      </c>
      <c r="E67" s="132">
        <v>18.1122832</v>
      </c>
      <c r="F67" s="121">
        <v>4374</v>
      </c>
      <c r="G67" s="132">
        <v>14.2535927</v>
      </c>
    </row>
    <row r="68" spans="1:7" x14ac:dyDescent="0.25">
      <c r="A68" t="s">
        <v>35</v>
      </c>
      <c r="B68" s="121">
        <v>12336</v>
      </c>
      <c r="C68" s="131">
        <v>17.450101100000001</v>
      </c>
      <c r="D68" s="121">
        <v>7918</v>
      </c>
      <c r="E68" s="132">
        <v>19.7920312</v>
      </c>
      <c r="F68" s="121">
        <v>4418</v>
      </c>
      <c r="G68" s="132">
        <v>14.396975899999999</v>
      </c>
    </row>
    <row r="69" spans="1:7" x14ac:dyDescent="0.25">
      <c r="A69" t="s">
        <v>38</v>
      </c>
      <c r="B69" s="121">
        <v>14357</v>
      </c>
      <c r="C69" s="131">
        <v>20.3089415</v>
      </c>
      <c r="D69" s="121">
        <v>8513</v>
      </c>
      <c r="E69" s="132">
        <v>21.279308100000002</v>
      </c>
      <c r="F69" s="121">
        <v>5844</v>
      </c>
      <c r="G69" s="132">
        <v>19.0438948</v>
      </c>
    </row>
    <row r="70" spans="1:7" x14ac:dyDescent="0.25">
      <c r="A70" t="s">
        <v>41</v>
      </c>
      <c r="B70" s="121">
        <v>11990</v>
      </c>
      <c r="C70" s="131">
        <v>16.960660900000001</v>
      </c>
      <c r="D70" s="121">
        <v>6174</v>
      </c>
      <c r="E70" s="132">
        <v>15.4326851</v>
      </c>
      <c r="F70" s="121">
        <v>5816</v>
      </c>
      <c r="G70" s="132">
        <v>18.952650999999999</v>
      </c>
    </row>
    <row r="71" spans="1:7" x14ac:dyDescent="0.25">
      <c r="A71" t="s">
        <v>43</v>
      </c>
      <c r="B71" s="121">
        <v>4142</v>
      </c>
      <c r="C71" s="131">
        <v>5.8591373999999998</v>
      </c>
      <c r="D71" s="121">
        <v>1683</v>
      </c>
      <c r="E71" s="132">
        <v>4.2068690000000002</v>
      </c>
      <c r="F71" s="121">
        <v>2459</v>
      </c>
      <c r="G71" s="132">
        <v>8.0131651999999995</v>
      </c>
    </row>
    <row r="72" spans="1:7" x14ac:dyDescent="0.25">
      <c r="B72" s="121" t="s">
        <v>94</v>
      </c>
      <c r="C72" s="131" t="s">
        <v>94</v>
      </c>
      <c r="D72" s="121" t="s">
        <v>94</v>
      </c>
      <c r="E72" s="132" t="s">
        <v>94</v>
      </c>
      <c r="F72" s="121" t="s">
        <v>94</v>
      </c>
      <c r="G72" s="132" t="s">
        <v>94</v>
      </c>
    </row>
    <row r="73" spans="1:7" x14ac:dyDescent="0.25">
      <c r="A73" s="133" t="s">
        <v>62</v>
      </c>
      <c r="B73" s="126" t="s">
        <v>94</v>
      </c>
      <c r="C73" s="126" t="s">
        <v>94</v>
      </c>
      <c r="D73" s="126" t="s">
        <v>94</v>
      </c>
      <c r="E73" s="126" t="s">
        <v>94</v>
      </c>
      <c r="F73" s="126" t="s">
        <v>94</v>
      </c>
      <c r="G73" s="126" t="s">
        <v>94</v>
      </c>
    </row>
    <row r="74" spans="1:7" x14ac:dyDescent="0.25">
      <c r="A74" t="s">
        <v>64</v>
      </c>
      <c r="B74" s="121">
        <v>18098</v>
      </c>
      <c r="C74" s="131">
        <v>25.6008374</v>
      </c>
      <c r="D74" s="121">
        <v>10966</v>
      </c>
      <c r="E74" s="132">
        <v>27.410888400000001</v>
      </c>
      <c r="F74" s="121">
        <v>7132</v>
      </c>
      <c r="G74" s="132">
        <v>23.2411119</v>
      </c>
    </row>
    <row r="75" spans="1:7" x14ac:dyDescent="0.25">
      <c r="A75" t="s">
        <v>65</v>
      </c>
      <c r="B75" s="121">
        <v>38187</v>
      </c>
      <c r="C75" s="131">
        <v>54.018078199999998</v>
      </c>
      <c r="D75" s="121">
        <v>21813</v>
      </c>
      <c r="E75" s="132">
        <v>54.524321399999998</v>
      </c>
      <c r="F75" s="121">
        <v>16374</v>
      </c>
      <c r="G75" s="132">
        <v>53.358099500000002</v>
      </c>
    </row>
    <row r="76" spans="1:7" x14ac:dyDescent="0.25">
      <c r="A76" t="s">
        <v>67</v>
      </c>
      <c r="B76" s="121">
        <v>15307</v>
      </c>
      <c r="C76" s="131">
        <v>21.6527803</v>
      </c>
      <c r="D76" s="121">
        <v>9383</v>
      </c>
      <c r="E76" s="132">
        <v>23.453981899999999</v>
      </c>
      <c r="F76" s="121">
        <v>5924</v>
      </c>
      <c r="G76" s="132">
        <v>19.304591500000001</v>
      </c>
    </row>
    <row r="77" spans="1:7" x14ac:dyDescent="0.25">
      <c r="A77" t="s">
        <v>69</v>
      </c>
      <c r="B77" s="121">
        <v>7821</v>
      </c>
      <c r="C77" s="131">
        <v>11.063330199999999</v>
      </c>
      <c r="D77" s="121">
        <v>3727</v>
      </c>
      <c r="E77" s="132">
        <v>9.3161026000000007</v>
      </c>
      <c r="F77" s="121">
        <v>4094</v>
      </c>
      <c r="G77" s="132">
        <v>13.3411542</v>
      </c>
    </row>
    <row r="78" spans="1:7" x14ac:dyDescent="0.25">
      <c r="A78" s="133" t="s">
        <v>74</v>
      </c>
      <c r="B78" s="136" t="s">
        <v>94</v>
      </c>
      <c r="C78" s="136" t="s">
        <v>94</v>
      </c>
      <c r="D78" s="136" t="s">
        <v>94</v>
      </c>
      <c r="E78" s="136" t="s">
        <v>94</v>
      </c>
      <c r="F78" s="136" t="s">
        <v>94</v>
      </c>
      <c r="G78" s="136" t="s">
        <v>94</v>
      </c>
    </row>
    <row r="79" spans="1:7" x14ac:dyDescent="0.25">
      <c r="A79" s="137" t="s">
        <v>78</v>
      </c>
      <c r="B79" s="121">
        <v>27480</v>
      </c>
      <c r="C79" s="131">
        <v>38.872306999999999</v>
      </c>
      <c r="D79" s="121">
        <v>15380</v>
      </c>
      <c r="E79" s="132">
        <v>38.444233400000002</v>
      </c>
      <c r="F79" s="121">
        <v>12100</v>
      </c>
      <c r="G79" s="132">
        <v>39.430377700000001</v>
      </c>
    </row>
    <row r="80" spans="1:7" x14ac:dyDescent="0.25">
      <c r="A80" s="137" t="s">
        <v>80</v>
      </c>
      <c r="B80" s="121">
        <v>17808</v>
      </c>
      <c r="C80" s="131">
        <v>25.190612900000001</v>
      </c>
      <c r="D80" s="121">
        <v>9671</v>
      </c>
      <c r="E80" s="132">
        <v>24.1738739</v>
      </c>
      <c r="F80" s="121">
        <v>8137</v>
      </c>
      <c r="G80" s="132">
        <v>26.516114300000002</v>
      </c>
    </row>
    <row r="81" spans="1:7" x14ac:dyDescent="0.25">
      <c r="A81" s="138" t="s">
        <v>81</v>
      </c>
      <c r="B81" s="121">
        <v>25405</v>
      </c>
      <c r="C81" s="131">
        <v>35.937080100000003</v>
      </c>
      <c r="D81" s="121">
        <v>14955</v>
      </c>
      <c r="E81" s="132">
        <v>37.381892700000002</v>
      </c>
      <c r="F81" s="121">
        <v>10450</v>
      </c>
      <c r="G81" s="132">
        <v>34.053508000000001</v>
      </c>
    </row>
    <row r="82" spans="1:7" x14ac:dyDescent="0.25">
      <c r="A82" s="138"/>
      <c r="B82" s="121" t="s">
        <v>94</v>
      </c>
      <c r="C82" s="131" t="s">
        <v>94</v>
      </c>
      <c r="D82" s="121" t="s">
        <v>94</v>
      </c>
      <c r="E82" s="132" t="s">
        <v>94</v>
      </c>
      <c r="F82" s="121" t="s">
        <v>94</v>
      </c>
      <c r="G82" s="132" t="s">
        <v>94</v>
      </c>
    </row>
    <row r="83" spans="1:7" x14ac:dyDescent="0.25">
      <c r="A83" s="133" t="s">
        <v>82</v>
      </c>
      <c r="B83" s="136" t="s">
        <v>94</v>
      </c>
      <c r="C83" s="136" t="s">
        <v>94</v>
      </c>
      <c r="D83" s="136" t="s">
        <v>94</v>
      </c>
      <c r="E83" s="136" t="s">
        <v>94</v>
      </c>
      <c r="F83" s="136" t="s">
        <v>94</v>
      </c>
      <c r="G83" s="136" t="s">
        <v>94</v>
      </c>
    </row>
    <row r="84" spans="1:7" x14ac:dyDescent="0.25">
      <c r="A84" t="s">
        <v>83</v>
      </c>
      <c r="B84" s="121">
        <v>3447</v>
      </c>
      <c r="C84" s="131">
        <v>4.8760132</v>
      </c>
      <c r="D84" s="121">
        <v>1624</v>
      </c>
      <c r="E84" s="132">
        <v>4.0593911</v>
      </c>
      <c r="F84" s="121">
        <v>1823</v>
      </c>
      <c r="G84" s="132">
        <v>5.9406262999999999</v>
      </c>
    </row>
    <row r="85" spans="1:7" ht="15.75" thickBot="1" x14ac:dyDescent="0.3">
      <c r="A85" s="139" t="s">
        <v>84</v>
      </c>
      <c r="B85" s="121">
        <v>10508</v>
      </c>
      <c r="C85" s="131">
        <v>14.8642723</v>
      </c>
      <c r="D85" s="121">
        <v>4763</v>
      </c>
      <c r="E85" s="132">
        <v>11.905714100000001</v>
      </c>
      <c r="F85" s="121">
        <v>5745</v>
      </c>
      <c r="G85" s="132">
        <v>18.721282599999999</v>
      </c>
    </row>
    <row r="86" spans="1:7" ht="15.75" thickTop="1" x14ac:dyDescent="0.25">
      <c r="A86" s="140" t="s">
        <v>97</v>
      </c>
      <c r="B86" s="140"/>
      <c r="C86" s="140"/>
      <c r="D86" s="140"/>
      <c r="E86" s="140"/>
      <c r="F86" s="140"/>
      <c r="G86" s="140"/>
    </row>
    <row r="87" spans="1:7" x14ac:dyDescent="0.25">
      <c r="A87" s="141" t="s">
        <v>98</v>
      </c>
      <c r="B87" s="141"/>
      <c r="C87" s="141"/>
      <c r="D87" s="141"/>
      <c r="E87" s="141"/>
      <c r="F87" s="141"/>
      <c r="G87" s="141"/>
    </row>
    <row r="88" spans="1:7" x14ac:dyDescent="0.25">
      <c r="A88" s="142" t="s">
        <v>99</v>
      </c>
      <c r="B88" s="142"/>
      <c r="C88" s="142"/>
      <c r="D88" s="142"/>
      <c r="E88" s="142"/>
      <c r="F88" s="142"/>
      <c r="G88" s="142"/>
    </row>
  </sheetData>
  <mergeCells count="14">
    <mergeCell ref="A87:G87"/>
    <mergeCell ref="A88:G88"/>
    <mergeCell ref="A46:G46"/>
    <mergeCell ref="B50:G50"/>
    <mergeCell ref="B51:C51"/>
    <mergeCell ref="D51:E51"/>
    <mergeCell ref="F51:G51"/>
    <mergeCell ref="A86:G86"/>
    <mergeCell ref="AA2:AG2"/>
    <mergeCell ref="AA3:AG3"/>
    <mergeCell ref="AA4:AG4"/>
    <mergeCell ref="AB6:AC6"/>
    <mergeCell ref="AD6:AE6"/>
    <mergeCell ref="AF6:A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Aronsson</dc:creator>
  <cp:lastModifiedBy>Hans Aronsson</cp:lastModifiedBy>
  <dcterms:created xsi:type="dcterms:W3CDTF">2021-09-25T18:29:20Z</dcterms:created>
  <dcterms:modified xsi:type="dcterms:W3CDTF">2021-09-25T18:34:26Z</dcterms:modified>
</cp:coreProperties>
</file>