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erikma1\Downloads\"/>
    </mc:Choice>
  </mc:AlternateContent>
  <xr:revisionPtr revIDLastSave="0" documentId="13_ncr:1_{899DAC26-E518-4E4E-BEE1-685779B10273}" xr6:coauthVersionLast="47" xr6:coauthVersionMax="47" xr10:uidLastSave="{00000000-0000-0000-0000-000000000000}"/>
  <bookViews>
    <workbookView xWindow="2595" yWindow="-120" windowWidth="35925" windowHeight="21840" xr2:uid="{C76C113F-F52C-43A1-A77B-1077A9034196}"/>
  </bookViews>
  <sheets>
    <sheet name="SOL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1" l="1"/>
  <c r="O14" i="1"/>
  <c r="O5" i="1"/>
  <c r="O4" i="1"/>
  <c r="I61" i="1"/>
  <c r="M61" i="1" s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4" i="1"/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11" i="1"/>
  <c r="D68" i="1"/>
  <c r="G67" i="1"/>
  <c r="N67" i="1" s="1"/>
  <c r="D64" i="1"/>
  <c r="G70" i="1"/>
  <c r="G82" i="1" s="1"/>
  <c r="N82" i="1" s="1"/>
  <c r="G69" i="1"/>
  <c r="N69" i="1" s="1"/>
  <c r="E56" i="1"/>
  <c r="H55" i="1"/>
  <c r="E55" i="1"/>
  <c r="G66" i="1"/>
  <c r="N66" i="1" s="1"/>
  <c r="D65" i="1"/>
  <c r="H52" i="1"/>
  <c r="E52" i="1"/>
  <c r="G63" i="1"/>
  <c r="N63" i="1" s="1"/>
  <c r="E51" i="1"/>
  <c r="H49" i="1"/>
  <c r="G61" i="1"/>
  <c r="N61" i="1" s="1"/>
  <c r="E49" i="1"/>
  <c r="L48" i="1"/>
  <c r="E48" i="1"/>
  <c r="G47" i="1"/>
  <c r="E47" i="1"/>
  <c r="D47" i="1"/>
  <c r="L46" i="1"/>
  <c r="H46" i="1"/>
  <c r="E46" i="1"/>
  <c r="L45" i="1"/>
  <c r="H45" i="1"/>
  <c r="E45" i="1"/>
  <c r="L44" i="1"/>
  <c r="H44" i="1"/>
  <c r="E44" i="1"/>
  <c r="L43" i="1"/>
  <c r="H43" i="1"/>
  <c r="E43" i="1"/>
  <c r="L42" i="1"/>
  <c r="H42" i="1"/>
  <c r="E42" i="1"/>
  <c r="L41" i="1"/>
  <c r="H41" i="1"/>
  <c r="E41" i="1"/>
  <c r="L40" i="1"/>
  <c r="H40" i="1"/>
  <c r="E40" i="1"/>
  <c r="L39" i="1"/>
  <c r="H39" i="1"/>
  <c r="E39" i="1"/>
  <c r="L38" i="1"/>
  <c r="H38" i="1"/>
  <c r="E38" i="1"/>
  <c r="L37" i="1"/>
  <c r="H37" i="1"/>
  <c r="E37" i="1"/>
  <c r="L36" i="1"/>
  <c r="H36" i="1"/>
  <c r="E36" i="1"/>
  <c r="L35" i="1"/>
  <c r="H35" i="1"/>
  <c r="E35" i="1"/>
  <c r="L34" i="1"/>
  <c r="H34" i="1"/>
  <c r="E34" i="1"/>
  <c r="L33" i="1"/>
  <c r="H33" i="1"/>
  <c r="E33" i="1"/>
  <c r="L32" i="1"/>
  <c r="H32" i="1"/>
  <c r="E32" i="1"/>
  <c r="L31" i="1"/>
  <c r="H31" i="1"/>
  <c r="E31" i="1"/>
  <c r="L30" i="1"/>
  <c r="H30" i="1"/>
  <c r="E30" i="1"/>
  <c r="L29" i="1"/>
  <c r="H29" i="1"/>
  <c r="E29" i="1"/>
  <c r="L28" i="1"/>
  <c r="H28" i="1"/>
  <c r="E28" i="1"/>
  <c r="L27" i="1"/>
  <c r="H27" i="1"/>
  <c r="E27" i="1"/>
  <c r="L26" i="1"/>
  <c r="H26" i="1"/>
  <c r="E26" i="1"/>
  <c r="L25" i="1"/>
  <c r="H25" i="1"/>
  <c r="E25" i="1"/>
  <c r="L24" i="1"/>
  <c r="H24" i="1"/>
  <c r="E24" i="1"/>
  <c r="H23" i="1"/>
  <c r="G23" i="1"/>
  <c r="L23" i="1" s="1"/>
  <c r="E23" i="1"/>
  <c r="L22" i="1"/>
  <c r="H22" i="1"/>
  <c r="E22" i="1"/>
  <c r="L21" i="1"/>
  <c r="H21" i="1"/>
  <c r="E21" i="1"/>
  <c r="D21" i="1"/>
  <c r="L20" i="1"/>
  <c r="H20" i="1"/>
  <c r="E20" i="1"/>
  <c r="L19" i="1"/>
  <c r="H19" i="1"/>
  <c r="E19" i="1"/>
  <c r="L18" i="1"/>
  <c r="H18" i="1"/>
  <c r="E18" i="1"/>
  <c r="L17" i="1"/>
  <c r="H17" i="1"/>
  <c r="E17" i="1"/>
  <c r="L16" i="1"/>
  <c r="H16" i="1"/>
  <c r="E16" i="1"/>
  <c r="L15" i="1"/>
  <c r="H15" i="1"/>
  <c r="E15" i="1"/>
  <c r="L14" i="1"/>
  <c r="H14" i="1"/>
  <c r="E14" i="1"/>
  <c r="L13" i="1"/>
  <c r="H13" i="1"/>
  <c r="E13" i="1"/>
  <c r="L12" i="1"/>
  <c r="H12" i="1"/>
  <c r="E12" i="1"/>
  <c r="L11" i="1"/>
  <c r="H11" i="1"/>
  <c r="E11" i="1"/>
  <c r="N10" i="1"/>
  <c r="L10" i="1"/>
  <c r="H10" i="1"/>
  <c r="E10" i="1"/>
  <c r="N9" i="1"/>
  <c r="L9" i="1"/>
  <c r="H9" i="1"/>
  <c r="E9" i="1"/>
  <c r="N8" i="1"/>
  <c r="L8" i="1"/>
  <c r="H8" i="1"/>
  <c r="E8" i="1"/>
  <c r="N7" i="1"/>
  <c r="H7" i="1"/>
  <c r="E7" i="1"/>
  <c r="N6" i="1"/>
  <c r="H6" i="1"/>
  <c r="E6" i="1"/>
  <c r="N5" i="1"/>
  <c r="L5" i="1"/>
  <c r="H5" i="1"/>
  <c r="E5" i="1"/>
  <c r="N4" i="1"/>
  <c r="H4" i="1"/>
  <c r="E4" i="1"/>
  <c r="P4" i="1" s="1"/>
  <c r="S3" i="1"/>
  <c r="T3" i="1" s="1"/>
  <c r="Q3" i="1"/>
  <c r="R3" i="1" s="1"/>
  <c r="G73" i="1" l="1"/>
  <c r="N73" i="1" s="1"/>
  <c r="G78" i="1"/>
  <c r="N78" i="1" s="1"/>
  <c r="N70" i="1"/>
  <c r="H63" i="1"/>
  <c r="G62" i="1"/>
  <c r="H50" i="1"/>
  <c r="G74" i="1"/>
  <c r="N74" i="1" s="1"/>
  <c r="L50" i="1"/>
  <c r="G60" i="1"/>
  <c r="D60" i="1"/>
  <c r="H51" i="1"/>
  <c r="G71" i="1"/>
  <c r="N71" i="1" s="1"/>
  <c r="L47" i="1"/>
  <c r="H47" i="1"/>
  <c r="Q4" i="1"/>
  <c r="D77" i="1"/>
  <c r="D89" i="1" s="1"/>
  <c r="E53" i="1"/>
  <c r="S4" i="1"/>
  <c r="H48" i="1"/>
  <c r="D62" i="1"/>
  <c r="D74" i="1"/>
  <c r="E74" i="1" s="1"/>
  <c r="E50" i="1"/>
  <c r="D66" i="1"/>
  <c r="H54" i="1"/>
  <c r="E54" i="1"/>
  <c r="D78" i="1"/>
  <c r="E78" i="1" s="1"/>
  <c r="G75" i="1"/>
  <c r="N75" i="1" s="1"/>
  <c r="L49" i="1"/>
  <c r="G65" i="1"/>
  <c r="N65" i="1" s="1"/>
  <c r="H53" i="1"/>
  <c r="D73" i="1"/>
  <c r="E73" i="1" s="1"/>
  <c r="G79" i="1"/>
  <c r="N79" i="1" s="1"/>
  <c r="D61" i="1"/>
  <c r="G85" i="1"/>
  <c r="N85" i="1" s="1"/>
  <c r="H56" i="1"/>
  <c r="H61" i="1"/>
  <c r="G64" i="1"/>
  <c r="N64" i="1" s="1"/>
  <c r="G81" i="1"/>
  <c r="D70" i="1"/>
  <c r="D82" i="1" s="1"/>
  <c r="E58" i="1"/>
  <c r="H67" i="1"/>
  <c r="G106" i="1"/>
  <c r="N106" i="1" s="1"/>
  <c r="D76" i="1"/>
  <c r="H66" i="1"/>
  <c r="G90" i="1"/>
  <c r="D67" i="1"/>
  <c r="G68" i="1"/>
  <c r="N68" i="1" s="1"/>
  <c r="D63" i="1"/>
  <c r="G94" i="1"/>
  <c r="N94" i="1" s="1"/>
  <c r="H70" i="1"/>
  <c r="D85" i="1"/>
  <c r="H58" i="1"/>
  <c r="H73" i="1"/>
  <c r="D80" i="1"/>
  <c r="P5" i="1" l="1"/>
  <c r="G72" i="1"/>
  <c r="N72" i="1" s="1"/>
  <c r="N60" i="1"/>
  <c r="G102" i="1"/>
  <c r="N102" i="1" s="1"/>
  <c r="N90" i="1"/>
  <c r="E68" i="1"/>
  <c r="G76" i="1"/>
  <c r="N76" i="1" s="1"/>
  <c r="G86" i="1"/>
  <c r="N86" i="1" s="1"/>
  <c r="N62" i="1"/>
  <c r="G93" i="1"/>
  <c r="N93" i="1" s="1"/>
  <c r="N81" i="1"/>
  <c r="E85" i="1"/>
  <c r="D86" i="1"/>
  <c r="G117" i="1"/>
  <c r="N117" i="1" s="1"/>
  <c r="H78" i="1"/>
  <c r="L51" i="1"/>
  <c r="H65" i="1"/>
  <c r="H85" i="1"/>
  <c r="L52" i="1"/>
  <c r="E60" i="1"/>
  <c r="D104" i="1"/>
  <c r="D92" i="1"/>
  <c r="G114" i="1"/>
  <c r="N114" i="1" s="1"/>
  <c r="E57" i="1"/>
  <c r="D69" i="1"/>
  <c r="G83" i="1"/>
  <c r="N83" i="1" s="1"/>
  <c r="H59" i="1"/>
  <c r="D72" i="1"/>
  <c r="E72" i="1" s="1"/>
  <c r="H74" i="1"/>
  <c r="G77" i="1"/>
  <c r="N77" i="1" s="1"/>
  <c r="D97" i="1"/>
  <c r="G118" i="1"/>
  <c r="N118" i="1" s="1"/>
  <c r="H68" i="1"/>
  <c r="E65" i="1"/>
  <c r="G105" i="1"/>
  <c r="N105" i="1" s="1"/>
  <c r="H57" i="1"/>
  <c r="E76" i="1"/>
  <c r="E70" i="1"/>
  <c r="D94" i="1"/>
  <c r="H64" i="1"/>
  <c r="D88" i="1"/>
  <c r="E62" i="1"/>
  <c r="D101" i="1"/>
  <c r="H62" i="1"/>
  <c r="G84" i="1"/>
  <c r="H60" i="1"/>
  <c r="E63" i="1"/>
  <c r="D75" i="1"/>
  <c r="E67" i="1"/>
  <c r="D79" i="1"/>
  <c r="E61" i="1"/>
  <c r="E64" i="1"/>
  <c r="E66" i="1"/>
  <c r="D98" i="1"/>
  <c r="D110" i="1" s="1"/>
  <c r="E59" i="1"/>
  <c r="G97" i="1"/>
  <c r="N97" i="1" s="1"/>
  <c r="D91" i="1"/>
  <c r="E91" i="1" s="1"/>
  <c r="D100" i="1"/>
  <c r="G80" i="1"/>
  <c r="H79" i="1"/>
  <c r="G91" i="1"/>
  <c r="D90" i="1"/>
  <c r="E90" i="1" s="1"/>
  <c r="T4" i="1"/>
  <c r="R4" i="1"/>
  <c r="D71" i="1"/>
  <c r="H71" i="1" s="1"/>
  <c r="G87" i="1"/>
  <c r="N87" i="1" s="1"/>
  <c r="S5" i="1" l="1"/>
  <c r="G96" i="1"/>
  <c r="N96" i="1" s="1"/>
  <c r="N84" i="1"/>
  <c r="G109" i="1"/>
  <c r="N109" i="1" s="1"/>
  <c r="E80" i="1"/>
  <c r="N80" i="1"/>
  <c r="G95" i="1"/>
  <c r="N95" i="1" s="1"/>
  <c r="G98" i="1"/>
  <c r="N98" i="1" s="1"/>
  <c r="G103" i="1"/>
  <c r="N103" i="1" s="1"/>
  <c r="N91" i="1"/>
  <c r="G88" i="1"/>
  <c r="N88" i="1" s="1"/>
  <c r="H76" i="1"/>
  <c r="D84" i="1"/>
  <c r="E84" i="1" s="1"/>
  <c r="D122" i="1"/>
  <c r="E94" i="1"/>
  <c r="H94" i="1"/>
  <c r="T5" i="1"/>
  <c r="H88" i="1"/>
  <c r="H77" i="1"/>
  <c r="L53" i="1"/>
  <c r="G110" i="1"/>
  <c r="N110" i="1" s="1"/>
  <c r="H86" i="1"/>
  <c r="E75" i="1"/>
  <c r="D99" i="1"/>
  <c r="D87" i="1"/>
  <c r="E87" i="1" s="1"/>
  <c r="D102" i="1"/>
  <c r="H72" i="1"/>
  <c r="G129" i="1"/>
  <c r="H75" i="1"/>
  <c r="H80" i="1"/>
  <c r="E82" i="1"/>
  <c r="H82" i="1"/>
  <c r="G92" i="1"/>
  <c r="H98" i="1"/>
  <c r="E71" i="1"/>
  <c r="D83" i="1"/>
  <c r="E83" i="1" s="1"/>
  <c r="D106" i="1"/>
  <c r="D118" i="1" s="1"/>
  <c r="E118" i="1" s="1"/>
  <c r="D134" i="1"/>
  <c r="G99" i="1"/>
  <c r="G130" i="1"/>
  <c r="N130" i="1" s="1"/>
  <c r="G126" i="1"/>
  <c r="N126" i="1" s="1"/>
  <c r="E77" i="1"/>
  <c r="E69" i="1"/>
  <c r="H69" i="1"/>
  <c r="G100" i="1"/>
  <c r="H97" i="1"/>
  <c r="G121" i="1"/>
  <c r="N121" i="1" s="1"/>
  <c r="G108" i="1"/>
  <c r="H84" i="1"/>
  <c r="E88" i="1"/>
  <c r="D112" i="1"/>
  <c r="D116" i="1"/>
  <c r="G107" i="1"/>
  <c r="R5" i="1"/>
  <c r="G115" i="1"/>
  <c r="H91" i="1"/>
  <c r="E79" i="1"/>
  <c r="D103" i="1"/>
  <c r="D81" i="1"/>
  <c r="D96" i="1"/>
  <c r="E97" i="1"/>
  <c r="D113" i="1"/>
  <c r="H90" i="1"/>
  <c r="G89" i="1"/>
  <c r="D109" i="1"/>
  <c r="H109" i="1" s="1"/>
  <c r="E86" i="1"/>
  <c r="O6" i="1" l="1"/>
  <c r="P6" i="1" s="1"/>
  <c r="G141" i="1"/>
  <c r="N141" i="1" s="1"/>
  <c r="N129" i="1"/>
  <c r="G120" i="1"/>
  <c r="N120" i="1" s="1"/>
  <c r="N108" i="1"/>
  <c r="G127" i="1"/>
  <c r="N127" i="1" s="1"/>
  <c r="N115" i="1"/>
  <c r="G111" i="1"/>
  <c r="N111" i="1" s="1"/>
  <c r="N99" i="1"/>
  <c r="G122" i="1"/>
  <c r="E110" i="1"/>
  <c r="G104" i="1"/>
  <c r="N104" i="1" s="1"/>
  <c r="N92" i="1"/>
  <c r="E103" i="1"/>
  <c r="G119" i="1"/>
  <c r="N119" i="1" s="1"/>
  <c r="N107" i="1"/>
  <c r="E100" i="1"/>
  <c r="N100" i="1"/>
  <c r="E99" i="1"/>
  <c r="G112" i="1"/>
  <c r="N112" i="1" s="1"/>
  <c r="G133" i="1"/>
  <c r="N133" i="1" s="1"/>
  <c r="G142" i="1"/>
  <c r="N142" i="1" s="1"/>
  <c r="G101" i="1"/>
  <c r="N101" i="1" s="1"/>
  <c r="N89" i="1"/>
  <c r="E98" i="1"/>
  <c r="E92" i="1"/>
  <c r="D115" i="1"/>
  <c r="E115" i="1" s="1"/>
  <c r="H104" i="1"/>
  <c r="E104" i="1"/>
  <c r="D127" i="1"/>
  <c r="E127" i="1" s="1"/>
  <c r="H118" i="1"/>
  <c r="E102" i="1"/>
  <c r="H102" i="1"/>
  <c r="E122" i="1"/>
  <c r="L54" i="1"/>
  <c r="G132" i="1"/>
  <c r="N132" i="1" s="1"/>
  <c r="H108" i="1"/>
  <c r="D124" i="1"/>
  <c r="E96" i="1"/>
  <c r="D108" i="1"/>
  <c r="H83" i="1"/>
  <c r="D125" i="1"/>
  <c r="D137" i="1" s="1"/>
  <c r="E106" i="1"/>
  <c r="H106" i="1"/>
  <c r="H87" i="1"/>
  <c r="D130" i="1"/>
  <c r="H130" i="1" s="1"/>
  <c r="H103" i="1"/>
  <c r="L55" i="1"/>
  <c r="H112" i="1"/>
  <c r="G136" i="1"/>
  <c r="N136" i="1" s="1"/>
  <c r="E81" i="1"/>
  <c r="H81" i="1"/>
  <c r="D93" i="1"/>
  <c r="D105" i="1" s="1"/>
  <c r="H115" i="1"/>
  <c r="G139" i="1"/>
  <c r="N139" i="1" s="1"/>
  <c r="G131" i="1"/>
  <c r="N131" i="1" s="1"/>
  <c r="D95" i="1"/>
  <c r="G138" i="1"/>
  <c r="N138" i="1" s="1"/>
  <c r="D128" i="1"/>
  <c r="G116" i="1"/>
  <c r="H92" i="1"/>
  <c r="D114" i="1"/>
  <c r="D111" i="1"/>
  <c r="E111" i="1" s="1"/>
  <c r="G134" i="1"/>
  <c r="H110" i="1"/>
  <c r="D139" i="1"/>
  <c r="H89" i="1"/>
  <c r="E89" i="1"/>
  <c r="E109" i="1"/>
  <c r="D133" i="1"/>
  <c r="E133" i="1" s="1"/>
  <c r="D121" i="1"/>
  <c r="E121" i="1" s="1"/>
  <c r="E112" i="1"/>
  <c r="G124" i="1"/>
  <c r="H100" i="1"/>
  <c r="G123" i="1"/>
  <c r="H99" i="1"/>
  <c r="D107" i="1"/>
  <c r="E107" i="1" s="1"/>
  <c r="H96" i="1"/>
  <c r="Q6" i="1" l="1"/>
  <c r="S6" i="1"/>
  <c r="T6" i="1" s="1"/>
  <c r="H134" i="1"/>
  <c r="N134" i="1"/>
  <c r="E101" i="1"/>
  <c r="G135" i="1"/>
  <c r="N135" i="1" s="1"/>
  <c r="N123" i="1"/>
  <c r="G128" i="1"/>
  <c r="N116" i="1"/>
  <c r="H101" i="1"/>
  <c r="G113" i="1"/>
  <c r="H124" i="1"/>
  <c r="N124" i="1"/>
  <c r="E139" i="1"/>
  <c r="E116" i="1"/>
  <c r="H122" i="1"/>
  <c r="N122" i="1"/>
  <c r="E114" i="1"/>
  <c r="H114" i="1"/>
  <c r="E95" i="1"/>
  <c r="H95" i="1"/>
  <c r="H121" i="1"/>
  <c r="E128" i="1"/>
  <c r="H111" i="1"/>
  <c r="L56" i="1"/>
  <c r="H107" i="1"/>
  <c r="E108" i="1"/>
  <c r="D120" i="1"/>
  <c r="D132" i="1"/>
  <c r="E132" i="1" s="1"/>
  <c r="D126" i="1"/>
  <c r="H113" i="1"/>
  <c r="G137" i="1"/>
  <c r="G140" i="1"/>
  <c r="N140" i="1" s="1"/>
  <c r="H116" i="1"/>
  <c r="E130" i="1"/>
  <c r="D142" i="1"/>
  <c r="D119" i="1"/>
  <c r="D131" i="1" s="1"/>
  <c r="H139" i="1"/>
  <c r="E124" i="1"/>
  <c r="G143" i="1"/>
  <c r="N143" i="1" s="1"/>
  <c r="E105" i="1"/>
  <c r="H105" i="1"/>
  <c r="D136" i="1"/>
  <c r="E136" i="1" s="1"/>
  <c r="E125" i="1"/>
  <c r="H133" i="1"/>
  <c r="D140" i="1"/>
  <c r="D123" i="1"/>
  <c r="E123" i="1" s="1"/>
  <c r="E93" i="1"/>
  <c r="H93" i="1"/>
  <c r="D117" i="1"/>
  <c r="E134" i="1"/>
  <c r="G125" i="1"/>
  <c r="H127" i="1"/>
  <c r="O7" i="1" l="1"/>
  <c r="P7" i="1" s="1"/>
  <c r="Q7" i="1" s="1"/>
  <c r="O8" i="1" s="1"/>
  <c r="R6" i="1"/>
  <c r="H128" i="1"/>
  <c r="N128" i="1"/>
  <c r="H137" i="1"/>
  <c r="N137" i="1"/>
  <c r="E140" i="1"/>
  <c r="H125" i="1"/>
  <c r="N125" i="1"/>
  <c r="E113" i="1"/>
  <c r="N113" i="1"/>
  <c r="E131" i="1"/>
  <c r="H131" i="1"/>
  <c r="L59" i="1"/>
  <c r="E117" i="1"/>
  <c r="H117" i="1"/>
  <c r="E142" i="1"/>
  <c r="H142" i="1"/>
  <c r="H136" i="1"/>
  <c r="E120" i="1"/>
  <c r="H120" i="1"/>
  <c r="D135" i="1"/>
  <c r="E119" i="1"/>
  <c r="H119" i="1"/>
  <c r="D143" i="1"/>
  <c r="E143" i="1" s="1"/>
  <c r="L57" i="1"/>
  <c r="I60" i="1"/>
  <c r="H132" i="1"/>
  <c r="E137" i="1"/>
  <c r="E126" i="1"/>
  <c r="H126" i="1"/>
  <c r="D138" i="1"/>
  <c r="D129" i="1"/>
  <c r="L58" i="1"/>
  <c r="H140" i="1"/>
  <c r="H123" i="1"/>
  <c r="S7" i="1" l="1"/>
  <c r="T7" i="1"/>
  <c r="P8" i="1"/>
  <c r="R7" i="1"/>
  <c r="I62" i="1"/>
  <c r="M62" i="1" s="1"/>
  <c r="H143" i="1"/>
  <c r="E135" i="1"/>
  <c r="H135" i="1"/>
  <c r="E129" i="1"/>
  <c r="H129" i="1"/>
  <c r="D141" i="1"/>
  <c r="L61" i="1"/>
  <c r="L60" i="1"/>
  <c r="E138" i="1"/>
  <c r="H138" i="1"/>
  <c r="S8" i="1" l="1"/>
  <c r="Q8" i="1"/>
  <c r="O9" i="1" s="1"/>
  <c r="I63" i="1"/>
  <c r="M63" i="1" s="1"/>
  <c r="L62" i="1"/>
  <c r="E141" i="1"/>
  <c r="H141" i="1"/>
  <c r="I64" i="1"/>
  <c r="P9" i="1" l="1"/>
  <c r="R8" i="1"/>
  <c r="T8" i="1"/>
  <c r="I65" i="1"/>
  <c r="M65" i="1" s="1"/>
  <c r="M64" i="1"/>
  <c r="L63" i="1"/>
  <c r="L65" i="1"/>
  <c r="L64" i="1"/>
  <c r="Q9" i="1" l="1"/>
  <c r="O10" i="1" s="1"/>
  <c r="S9" i="1"/>
  <c r="I66" i="1"/>
  <c r="L66" i="1"/>
  <c r="T9" i="1" l="1"/>
  <c r="P10" i="1"/>
  <c r="R9" i="1"/>
  <c r="M66" i="1"/>
  <c r="I67" i="1"/>
  <c r="S10" i="1" l="1"/>
  <c r="Q10" i="1"/>
  <c r="O11" i="1" s="1"/>
  <c r="I68" i="1"/>
  <c r="M67" i="1"/>
  <c r="I69" i="1"/>
  <c r="L67" i="1"/>
  <c r="T10" i="1" l="1"/>
  <c r="P11" i="1"/>
  <c r="R10" i="1"/>
  <c r="M69" i="1"/>
  <c r="L69" i="1"/>
  <c r="M68" i="1"/>
  <c r="L68" i="1"/>
  <c r="I70" i="1"/>
  <c r="I71" i="1" s="1"/>
  <c r="V12" i="1" l="1"/>
  <c r="U12" i="1"/>
  <c r="Q11" i="1"/>
  <c r="O12" i="1" s="1"/>
  <c r="S11" i="1"/>
  <c r="M71" i="1"/>
  <c r="L71" i="1"/>
  <c r="M70" i="1"/>
  <c r="L70" i="1"/>
  <c r="I72" i="1"/>
  <c r="M72" i="1" s="1"/>
  <c r="I73" i="1"/>
  <c r="M73" i="1" s="1"/>
  <c r="P12" i="1" l="1"/>
  <c r="R11" i="1"/>
  <c r="T11" i="1"/>
  <c r="L72" i="1"/>
  <c r="L73" i="1"/>
  <c r="I74" i="1"/>
  <c r="M74" i="1" s="1"/>
  <c r="S12" i="1" l="1"/>
  <c r="Q12" i="1"/>
  <c r="O13" i="1" s="1"/>
  <c r="L74" i="1"/>
  <c r="I75" i="1"/>
  <c r="M75" i="1" s="1"/>
  <c r="P13" i="1" l="1"/>
  <c r="R12" i="1"/>
  <c r="T12" i="1"/>
  <c r="L75" i="1"/>
  <c r="I76" i="1"/>
  <c r="M76" i="1" s="1"/>
  <c r="Q13" i="1" l="1"/>
  <c r="S13" i="1"/>
  <c r="I77" i="1"/>
  <c r="M77" i="1" s="1"/>
  <c r="L76" i="1"/>
  <c r="T13" i="1" l="1"/>
  <c r="P14" i="1"/>
  <c r="R13" i="1"/>
  <c r="L77" i="1"/>
  <c r="I78" i="1"/>
  <c r="M78" i="1" s="1"/>
  <c r="S14" i="1" l="1"/>
  <c r="Q14" i="1"/>
  <c r="O15" i="1" s="1"/>
  <c r="L78" i="1"/>
  <c r="I79" i="1"/>
  <c r="P15" i="1" l="1"/>
  <c r="R14" i="1"/>
  <c r="T14" i="1"/>
  <c r="I80" i="1"/>
  <c r="M80" i="1" s="1"/>
  <c r="M79" i="1"/>
  <c r="L79" i="1"/>
  <c r="L80" i="1"/>
  <c r="I81" i="1"/>
  <c r="M81" i="1" s="1"/>
  <c r="S15" i="1" l="1"/>
  <c r="Q15" i="1"/>
  <c r="O16" i="1" s="1"/>
  <c r="L81" i="1"/>
  <c r="I82" i="1"/>
  <c r="M82" i="1" s="1"/>
  <c r="P16" i="1" l="1"/>
  <c r="R15" i="1"/>
  <c r="T15" i="1"/>
  <c r="I83" i="1"/>
  <c r="M83" i="1" s="1"/>
  <c r="L82" i="1"/>
  <c r="I84" i="1"/>
  <c r="M84" i="1" s="1"/>
  <c r="Q16" i="1" l="1"/>
  <c r="O17" i="1" s="1"/>
  <c r="S16" i="1"/>
  <c r="L83" i="1"/>
  <c r="L84" i="1"/>
  <c r="I85" i="1"/>
  <c r="M85" i="1" s="1"/>
  <c r="T16" i="1" l="1"/>
  <c r="P17" i="1"/>
  <c r="R16" i="1"/>
  <c r="L85" i="1"/>
  <c r="I86" i="1"/>
  <c r="M86" i="1" s="1"/>
  <c r="Q17" i="1" l="1"/>
  <c r="O18" i="1" s="1"/>
  <c r="S17" i="1"/>
  <c r="L86" i="1"/>
  <c r="I87" i="1"/>
  <c r="T17" i="1" l="1"/>
  <c r="P18" i="1"/>
  <c r="R17" i="1"/>
  <c r="I88" i="1"/>
  <c r="M88" i="1" s="1"/>
  <c r="M87" i="1"/>
  <c r="I89" i="1"/>
  <c r="M89" i="1" s="1"/>
  <c r="L87" i="1"/>
  <c r="S18" i="1" l="1"/>
  <c r="Q18" i="1"/>
  <c r="O19" i="1" s="1"/>
  <c r="L88" i="1"/>
  <c r="L89" i="1"/>
  <c r="I90" i="1"/>
  <c r="P19" i="1" l="1"/>
  <c r="R18" i="1"/>
  <c r="T18" i="1"/>
  <c r="I91" i="1"/>
  <c r="L91" i="1" s="1"/>
  <c r="M90" i="1"/>
  <c r="L90" i="1"/>
  <c r="Q19" i="1" l="1"/>
  <c r="O20" i="1" s="1"/>
  <c r="S19" i="1"/>
  <c r="I92" i="1"/>
  <c r="M91" i="1"/>
  <c r="T19" i="1" l="1"/>
  <c r="P20" i="1"/>
  <c r="R19" i="1"/>
  <c r="M92" i="1"/>
  <c r="L92" i="1"/>
  <c r="I93" i="1"/>
  <c r="S20" i="1" l="1"/>
  <c r="Q20" i="1"/>
  <c r="O21" i="1" s="1"/>
  <c r="M93" i="1"/>
  <c r="L93" i="1"/>
  <c r="I94" i="1"/>
  <c r="P21" i="1" l="1"/>
  <c r="R20" i="1"/>
  <c r="T20" i="1"/>
  <c r="M94" i="1"/>
  <c r="L94" i="1"/>
  <c r="I95" i="1"/>
  <c r="Q21" i="1" l="1"/>
  <c r="O22" i="1" s="1"/>
  <c r="S21" i="1"/>
  <c r="M95" i="1"/>
  <c r="L95" i="1"/>
  <c r="I96" i="1"/>
  <c r="T21" i="1" l="1"/>
  <c r="P22" i="1"/>
  <c r="R21" i="1"/>
  <c r="M96" i="1"/>
  <c r="L96" i="1"/>
  <c r="I97" i="1"/>
  <c r="S22" i="1" l="1"/>
  <c r="Q22" i="1"/>
  <c r="O23" i="1" s="1"/>
  <c r="I98" i="1"/>
  <c r="M97" i="1"/>
  <c r="L97" i="1"/>
  <c r="P23" i="1" l="1"/>
  <c r="R22" i="1"/>
  <c r="T22" i="1"/>
  <c r="M98" i="1"/>
  <c r="L98" i="1"/>
  <c r="I99" i="1"/>
  <c r="U24" i="1" l="1"/>
  <c r="V24" i="1"/>
  <c r="Q23" i="1"/>
  <c r="O24" i="1" s="1"/>
  <c r="S23" i="1"/>
  <c r="I100" i="1"/>
  <c r="M99" i="1"/>
  <c r="L99" i="1"/>
  <c r="I101" i="1"/>
  <c r="P24" i="1" l="1"/>
  <c r="R23" i="1"/>
  <c r="T23" i="1"/>
  <c r="M101" i="1"/>
  <c r="L101" i="1"/>
  <c r="I102" i="1"/>
  <c r="I104" i="1" s="1"/>
  <c r="M100" i="1"/>
  <c r="L100" i="1"/>
  <c r="I103" i="1"/>
  <c r="S24" i="1" l="1"/>
  <c r="Q24" i="1"/>
  <c r="O25" i="1" s="1"/>
  <c r="M104" i="1"/>
  <c r="L104" i="1"/>
  <c r="M103" i="1"/>
  <c r="L103" i="1"/>
  <c r="M102" i="1"/>
  <c r="L102" i="1"/>
  <c r="I105" i="1"/>
  <c r="T24" i="1" l="1"/>
  <c r="P25" i="1"/>
  <c r="R24" i="1"/>
  <c r="I106" i="1"/>
  <c r="M105" i="1"/>
  <c r="L105" i="1"/>
  <c r="S25" i="1" l="1"/>
  <c r="Q25" i="1"/>
  <c r="O26" i="1" s="1"/>
  <c r="I107" i="1"/>
  <c r="M106" i="1"/>
  <c r="L106" i="1"/>
  <c r="P26" i="1" l="1"/>
  <c r="R25" i="1"/>
  <c r="T25" i="1"/>
  <c r="M107" i="1"/>
  <c r="L107" i="1"/>
  <c r="I108" i="1"/>
  <c r="Q26" i="1" l="1"/>
  <c r="O27" i="1" s="1"/>
  <c r="S26" i="1"/>
  <c r="I110" i="1"/>
  <c r="M108" i="1"/>
  <c r="L108" i="1"/>
  <c r="I109" i="1"/>
  <c r="P27" i="1" l="1"/>
  <c r="R26" i="1"/>
  <c r="T26" i="1"/>
  <c r="I111" i="1"/>
  <c r="I112" i="1" s="1"/>
  <c r="M110" i="1"/>
  <c r="L110" i="1"/>
  <c r="M109" i="1"/>
  <c r="L109" i="1"/>
  <c r="Q27" i="1" l="1"/>
  <c r="O28" i="1" s="1"/>
  <c r="S27" i="1"/>
  <c r="M112" i="1"/>
  <c r="L112" i="1"/>
  <c r="I113" i="1"/>
  <c r="M111" i="1"/>
  <c r="L111" i="1"/>
  <c r="T27" i="1" l="1"/>
  <c r="P28" i="1"/>
  <c r="R27" i="1"/>
  <c r="I114" i="1"/>
  <c r="M113" i="1"/>
  <c r="L113" i="1"/>
  <c r="I115" i="1"/>
  <c r="I116" i="1" s="1"/>
  <c r="Q28" i="1" l="1"/>
  <c r="O29" i="1" s="1"/>
  <c r="S28" i="1"/>
  <c r="M116" i="1"/>
  <c r="L116" i="1"/>
  <c r="M115" i="1"/>
  <c r="L115" i="1"/>
  <c r="M114" i="1"/>
  <c r="L114" i="1"/>
  <c r="I117" i="1"/>
  <c r="T28" i="1" l="1"/>
  <c r="P29" i="1"/>
  <c r="R28" i="1"/>
  <c r="I118" i="1"/>
  <c r="M117" i="1"/>
  <c r="I120" i="1"/>
  <c r="L117" i="1"/>
  <c r="I119" i="1"/>
  <c r="S29" i="1" l="1"/>
  <c r="Q29" i="1"/>
  <c r="O30" i="1" s="1"/>
  <c r="M119" i="1"/>
  <c r="L119" i="1"/>
  <c r="I122" i="1"/>
  <c r="M120" i="1"/>
  <c r="L120" i="1"/>
  <c r="M118" i="1"/>
  <c r="L118" i="1"/>
  <c r="I121" i="1"/>
  <c r="P30" i="1" l="1"/>
  <c r="R29" i="1"/>
  <c r="T29" i="1"/>
  <c r="M122" i="1"/>
  <c r="L122" i="1"/>
  <c r="I123" i="1"/>
  <c r="M121" i="1"/>
  <c r="L121" i="1"/>
  <c r="I124" i="1"/>
  <c r="S30" i="1" l="1"/>
  <c r="Q30" i="1"/>
  <c r="O31" i="1" s="1"/>
  <c r="L123" i="1"/>
  <c r="M123" i="1"/>
  <c r="M124" i="1"/>
  <c r="L124" i="1"/>
  <c r="I125" i="1"/>
  <c r="P31" i="1" l="1"/>
  <c r="R30" i="1"/>
  <c r="T30" i="1"/>
  <c r="L125" i="1"/>
  <c r="M125" i="1"/>
  <c r="I126" i="1"/>
  <c r="Q31" i="1" l="1"/>
  <c r="O32" i="1" s="1"/>
  <c r="S31" i="1"/>
  <c r="L126" i="1"/>
  <c r="M126" i="1"/>
  <c r="I127" i="1"/>
  <c r="I128" i="1" s="1"/>
  <c r="T31" i="1" l="1"/>
  <c r="P32" i="1"/>
  <c r="R31" i="1"/>
  <c r="M128" i="1"/>
  <c r="L128" i="1"/>
  <c r="L127" i="1"/>
  <c r="M127" i="1"/>
  <c r="I129" i="1"/>
  <c r="S32" i="1" l="1"/>
  <c r="Q32" i="1"/>
  <c r="O33" i="1" s="1"/>
  <c r="M129" i="1"/>
  <c r="L129" i="1"/>
  <c r="I130" i="1"/>
  <c r="P33" i="1" l="1"/>
  <c r="R32" i="1"/>
  <c r="T32" i="1"/>
  <c r="L130" i="1"/>
  <c r="M130" i="1"/>
  <c r="I131" i="1"/>
  <c r="I132" i="1" s="1"/>
  <c r="Q33" i="1" l="1"/>
  <c r="O34" i="1" s="1"/>
  <c r="S33" i="1"/>
  <c r="M132" i="1"/>
  <c r="L132" i="1"/>
  <c r="M131" i="1"/>
  <c r="L131" i="1"/>
  <c r="I133" i="1"/>
  <c r="T33" i="1" l="1"/>
  <c r="P34" i="1"/>
  <c r="R33" i="1"/>
  <c r="M133" i="1"/>
  <c r="L133" i="1"/>
  <c r="I134" i="1"/>
  <c r="I135" i="1" s="1"/>
  <c r="S34" i="1" l="1"/>
  <c r="Q34" i="1"/>
  <c r="O35" i="1" s="1"/>
  <c r="L135" i="1"/>
  <c r="M135" i="1"/>
  <c r="L134" i="1"/>
  <c r="M134" i="1"/>
  <c r="I136" i="1"/>
  <c r="P35" i="1" l="1"/>
  <c r="R34" i="1"/>
  <c r="T34" i="1"/>
  <c r="M136" i="1"/>
  <c r="L136" i="1"/>
  <c r="I137" i="1"/>
  <c r="U36" i="1" l="1"/>
  <c r="V36" i="1"/>
  <c r="Q35" i="1"/>
  <c r="O36" i="1" s="1"/>
  <c r="S35" i="1"/>
  <c r="M137" i="1"/>
  <c r="L137" i="1"/>
  <c r="I138" i="1"/>
  <c r="T35" i="1" l="1"/>
  <c r="P36" i="1"/>
  <c r="R35" i="1"/>
  <c r="L138" i="1"/>
  <c r="M138" i="1"/>
  <c r="I139" i="1"/>
  <c r="I140" i="1" s="1"/>
  <c r="Q36" i="1" l="1"/>
  <c r="O37" i="1" s="1"/>
  <c r="S36" i="1"/>
  <c r="M140" i="1"/>
  <c r="L140" i="1"/>
  <c r="M139" i="1"/>
  <c r="L139" i="1"/>
  <c r="I141" i="1"/>
  <c r="P37" i="1" l="1"/>
  <c r="Q37" i="1" s="1"/>
  <c r="O38" i="1" s="1"/>
  <c r="R36" i="1"/>
  <c r="T36" i="1"/>
  <c r="M141" i="1"/>
  <c r="L141" i="1"/>
  <c r="I142" i="1"/>
  <c r="I143" i="1"/>
  <c r="S37" i="1" l="1"/>
  <c r="T37" i="1" s="1"/>
  <c r="P38" i="1"/>
  <c r="Q38" i="1" s="1"/>
  <c r="O39" i="1" s="1"/>
  <c r="R37" i="1"/>
  <c r="L143" i="1"/>
  <c r="M143" i="1"/>
  <c r="L142" i="1"/>
  <c r="M142" i="1"/>
  <c r="S38" i="1" l="1"/>
  <c r="T38" i="1" s="1"/>
  <c r="P39" i="1"/>
  <c r="Q39" i="1" s="1"/>
  <c r="O40" i="1" s="1"/>
  <c r="R38" i="1"/>
  <c r="S39" i="1" l="1"/>
  <c r="T39" i="1" s="1"/>
  <c r="P40" i="1"/>
  <c r="Q40" i="1" s="1"/>
  <c r="O41" i="1" s="1"/>
  <c r="R39" i="1"/>
  <c r="S40" i="1" l="1"/>
  <c r="P41" i="1"/>
  <c r="Q41" i="1" s="1"/>
  <c r="O42" i="1" s="1"/>
  <c r="R40" i="1"/>
  <c r="S41" i="1" l="1"/>
  <c r="T40" i="1"/>
  <c r="P42" i="1"/>
  <c r="Q42" i="1" s="1"/>
  <c r="O43" i="1" s="1"/>
  <c r="R41" i="1"/>
  <c r="T41" i="1"/>
  <c r="S42" i="1"/>
  <c r="T42" i="1" l="1"/>
  <c r="P43" i="1"/>
  <c r="S43" i="1" s="1"/>
  <c r="R42" i="1"/>
  <c r="Q43" i="1" l="1"/>
  <c r="T43" i="1"/>
  <c r="O44" i="1" l="1"/>
  <c r="P44" i="1" s="1"/>
  <c r="R43" i="1"/>
  <c r="S44" i="1" l="1"/>
  <c r="T44" i="1" s="1"/>
  <c r="Q44" i="1"/>
  <c r="O45" i="1" s="1"/>
  <c r="P45" i="1" s="1"/>
  <c r="S45" i="1" s="1"/>
  <c r="R44" i="1"/>
  <c r="Q45" i="1" l="1"/>
  <c r="T45" i="1"/>
  <c r="O46" i="1" l="1"/>
  <c r="P46" i="1" s="1"/>
  <c r="R45" i="1"/>
  <c r="S46" i="1" l="1"/>
  <c r="T46" i="1" s="1"/>
  <c r="Q46" i="1"/>
  <c r="O47" i="1" l="1"/>
  <c r="P47" i="1" s="1"/>
  <c r="R46" i="1"/>
  <c r="Q47" i="1" l="1"/>
  <c r="U47" i="1"/>
  <c r="S47" i="1"/>
  <c r="V47" i="1"/>
  <c r="T47" i="1" l="1"/>
  <c r="O48" i="1"/>
  <c r="P48" i="1" s="1"/>
  <c r="Q48" i="1" s="1"/>
  <c r="R47" i="1"/>
  <c r="O49" i="1" l="1"/>
  <c r="P49" i="1" s="1"/>
  <c r="Q49" i="1" s="1"/>
  <c r="R48" i="1"/>
  <c r="S48" i="1"/>
  <c r="O50" i="1" l="1"/>
  <c r="P50" i="1" s="1"/>
  <c r="R49" i="1"/>
  <c r="Q50" i="1"/>
  <c r="T48" i="1"/>
  <c r="S49" i="1"/>
  <c r="T49" i="1" s="1"/>
  <c r="R50" i="1"/>
  <c r="O51" i="1" l="1"/>
  <c r="P51" i="1" s="1"/>
  <c r="S50" i="1"/>
  <c r="T50" i="1" s="1"/>
  <c r="S51" i="1" l="1"/>
  <c r="T51" i="1" s="1"/>
  <c r="Q51" i="1"/>
  <c r="O52" i="1" l="1"/>
  <c r="P52" i="1" s="1"/>
  <c r="S52" i="1" s="1"/>
  <c r="T52" i="1" s="1"/>
  <c r="R51" i="1"/>
  <c r="Q52" i="1" l="1"/>
  <c r="O53" i="1" l="1"/>
  <c r="P53" i="1" s="1"/>
  <c r="R52" i="1"/>
  <c r="Q53" i="1" l="1"/>
  <c r="S53" i="1"/>
  <c r="T53" i="1" l="1"/>
  <c r="O54" i="1"/>
  <c r="P54" i="1" s="1"/>
  <c r="Q54" i="1" s="1"/>
  <c r="R53" i="1"/>
  <c r="O55" i="1" l="1"/>
  <c r="P55" i="1" s="1"/>
  <c r="Q55" i="1" s="1"/>
  <c r="R54" i="1"/>
  <c r="S54" i="1"/>
  <c r="O56" i="1" l="1"/>
  <c r="P56" i="1" s="1"/>
  <c r="Q56" i="1" s="1"/>
  <c r="R55" i="1"/>
  <c r="S55" i="1"/>
  <c r="T54" i="1"/>
  <c r="S56" i="1" l="1"/>
  <c r="T55" i="1"/>
  <c r="O57" i="1"/>
  <c r="P57" i="1" s="1"/>
  <c r="R56" i="1"/>
  <c r="Q57" i="1" l="1"/>
  <c r="T56" i="1"/>
  <c r="S57" i="1"/>
  <c r="T57" i="1" l="1"/>
  <c r="O58" i="1"/>
  <c r="P58" i="1" s="1"/>
  <c r="S58" i="1" s="1"/>
  <c r="R57" i="1"/>
  <c r="T58" i="1" l="1"/>
  <c r="Q58" i="1"/>
  <c r="O59" i="1" l="1"/>
  <c r="P59" i="1" s="1"/>
  <c r="R58" i="1"/>
  <c r="Q59" i="1" l="1"/>
  <c r="S59" i="1"/>
  <c r="V59" i="1"/>
  <c r="U59" i="1"/>
  <c r="T59" i="1" l="1"/>
  <c r="O60" i="1"/>
  <c r="P60" i="1" s="1"/>
  <c r="Q60" i="1" s="1"/>
  <c r="R59" i="1"/>
  <c r="O61" i="1" l="1"/>
  <c r="P61" i="1" s="1"/>
  <c r="Q61" i="1" s="1"/>
  <c r="R60" i="1"/>
  <c r="S60" i="1"/>
  <c r="T60" i="1" l="1"/>
  <c r="S61" i="1"/>
  <c r="O62" i="1"/>
  <c r="P62" i="1" s="1"/>
  <c r="Q62" i="1" s="1"/>
  <c r="R61" i="1"/>
  <c r="O63" i="1" l="1"/>
  <c r="P63" i="1" s="1"/>
  <c r="Q63" i="1" s="1"/>
  <c r="R62" i="1"/>
  <c r="S62" i="1"/>
  <c r="T61" i="1"/>
  <c r="T62" i="1" l="1"/>
  <c r="S63" i="1"/>
  <c r="O64" i="1"/>
  <c r="P64" i="1" s="1"/>
  <c r="R63" i="1"/>
  <c r="Q64" i="1"/>
  <c r="O65" i="1" l="1"/>
  <c r="P65" i="1" s="1"/>
  <c r="R64" i="1"/>
  <c r="T63" i="1"/>
  <c r="S64" i="1"/>
  <c r="Q65" i="1" l="1"/>
  <c r="S65" i="1"/>
  <c r="T64" i="1"/>
  <c r="T65" i="1" l="1"/>
  <c r="O66" i="1"/>
  <c r="P66" i="1" s="1"/>
  <c r="R65" i="1"/>
  <c r="Q66" i="1" l="1"/>
  <c r="S66" i="1"/>
  <c r="S67" i="1" l="1"/>
  <c r="T66" i="1"/>
  <c r="O67" i="1"/>
  <c r="P67" i="1" s="1"/>
  <c r="R66" i="1"/>
  <c r="Q67" i="1"/>
  <c r="T67" i="1" l="1"/>
  <c r="O68" i="1"/>
  <c r="P68" i="1" s="1"/>
  <c r="Q68" i="1" s="1"/>
  <c r="R67" i="1"/>
  <c r="O69" i="1" l="1"/>
  <c r="P69" i="1" s="1"/>
  <c r="R68" i="1"/>
  <c r="S68" i="1"/>
  <c r="T68" i="1" l="1"/>
  <c r="S69" i="1"/>
  <c r="Q69" i="1"/>
  <c r="O70" i="1" l="1"/>
  <c r="P70" i="1" s="1"/>
  <c r="R69" i="1"/>
  <c r="T69" i="1"/>
  <c r="S70" i="1"/>
  <c r="T70" i="1" l="1"/>
  <c r="Q70" i="1"/>
  <c r="U71" i="1"/>
  <c r="V71" i="1"/>
  <c r="O71" i="1" l="1"/>
  <c r="P71" i="1" s="1"/>
  <c r="S71" i="1" s="1"/>
  <c r="R70" i="1"/>
  <c r="Q71" i="1"/>
  <c r="O72" i="1" l="1"/>
  <c r="P72" i="1" s="1"/>
  <c r="Q72" i="1" s="1"/>
  <c r="R71" i="1"/>
  <c r="S72" i="1"/>
  <c r="T71" i="1"/>
  <c r="T72" i="1" l="1"/>
  <c r="O73" i="1"/>
  <c r="P73" i="1" s="1"/>
  <c r="Q73" i="1" s="1"/>
  <c r="R72" i="1"/>
  <c r="S73" i="1" l="1"/>
  <c r="O74" i="1"/>
  <c r="P74" i="1" s="1"/>
  <c r="R73" i="1"/>
  <c r="Q74" i="1" l="1"/>
  <c r="S74" i="1"/>
  <c r="T73" i="1"/>
  <c r="T74" i="1" l="1"/>
  <c r="O75" i="1"/>
  <c r="P75" i="1" s="1"/>
  <c r="R74" i="1"/>
  <c r="Q75" i="1" l="1"/>
  <c r="S75" i="1"/>
  <c r="T75" i="1" l="1"/>
  <c r="O76" i="1"/>
  <c r="P76" i="1" s="1"/>
  <c r="R75" i="1"/>
  <c r="Q76" i="1" l="1"/>
  <c r="S76" i="1"/>
  <c r="T76" i="1" l="1"/>
  <c r="O77" i="1"/>
  <c r="P77" i="1" s="1"/>
  <c r="S77" i="1" s="1"/>
  <c r="T77" i="1" s="1"/>
  <c r="R76" i="1"/>
  <c r="Q77" i="1" l="1"/>
  <c r="O78" i="1" l="1"/>
  <c r="P78" i="1" s="1"/>
  <c r="Q78" i="1" s="1"/>
  <c r="R77" i="1"/>
  <c r="O79" i="1" l="1"/>
  <c r="P79" i="1" s="1"/>
  <c r="R78" i="1"/>
  <c r="Q79" i="1"/>
  <c r="S78" i="1"/>
  <c r="T78" i="1" s="1"/>
  <c r="O80" i="1" l="1"/>
  <c r="P80" i="1" s="1"/>
  <c r="R79" i="1"/>
  <c r="Q80" i="1"/>
  <c r="S79" i="1"/>
  <c r="T79" i="1" s="1"/>
  <c r="O81" i="1" l="1"/>
  <c r="P81" i="1" s="1"/>
  <c r="R80" i="1"/>
  <c r="S80" i="1"/>
  <c r="T80" i="1" s="1"/>
  <c r="S81" i="1" l="1"/>
  <c r="Q81" i="1"/>
  <c r="O82" i="1" l="1"/>
  <c r="P82" i="1" s="1"/>
  <c r="R81" i="1"/>
  <c r="T81" i="1"/>
  <c r="S82" i="1"/>
  <c r="T82" i="1" l="1"/>
  <c r="Q82" i="1"/>
  <c r="U83" i="1"/>
  <c r="V83" i="1"/>
  <c r="O83" i="1" l="1"/>
  <c r="P83" i="1" s="1"/>
  <c r="Q83" i="1" s="1"/>
  <c r="R82" i="1"/>
  <c r="O84" i="1" l="1"/>
  <c r="P84" i="1" s="1"/>
  <c r="Q84" i="1" s="1"/>
  <c r="R83" i="1"/>
  <c r="S83" i="1"/>
  <c r="T83" i="1" l="1"/>
  <c r="S84" i="1"/>
  <c r="O85" i="1"/>
  <c r="P85" i="1" s="1"/>
  <c r="Q85" i="1" s="1"/>
  <c r="R84" i="1"/>
  <c r="O86" i="1" l="1"/>
  <c r="P86" i="1" s="1"/>
  <c r="Q86" i="1" s="1"/>
  <c r="R85" i="1"/>
  <c r="S85" i="1"/>
  <c r="T84" i="1"/>
  <c r="T85" i="1" l="1"/>
  <c r="S86" i="1"/>
  <c r="O87" i="1"/>
  <c r="P87" i="1" s="1"/>
  <c r="Q87" i="1" s="1"/>
  <c r="R86" i="1"/>
  <c r="O88" i="1" l="1"/>
  <c r="P88" i="1" s="1"/>
  <c r="Q88" i="1" s="1"/>
  <c r="R87" i="1"/>
  <c r="S87" i="1"/>
  <c r="T86" i="1"/>
  <c r="S88" i="1" l="1"/>
  <c r="T87" i="1"/>
  <c r="O89" i="1"/>
  <c r="P89" i="1" s="1"/>
  <c r="R88" i="1"/>
  <c r="Q89" i="1" l="1"/>
  <c r="T88" i="1"/>
  <c r="S89" i="1"/>
  <c r="T89" i="1" l="1"/>
  <c r="O90" i="1"/>
  <c r="P90" i="1" s="1"/>
  <c r="Q90" i="1" s="1"/>
  <c r="R89" i="1"/>
  <c r="O91" i="1" l="1"/>
  <c r="P91" i="1" s="1"/>
  <c r="Q91" i="1" s="1"/>
  <c r="R90" i="1"/>
  <c r="S90" i="1"/>
  <c r="T90" i="1" l="1"/>
  <c r="S91" i="1"/>
  <c r="O92" i="1"/>
  <c r="P92" i="1" s="1"/>
  <c r="R91" i="1"/>
  <c r="Q92" i="1"/>
  <c r="O93" i="1" l="1"/>
  <c r="P93" i="1" s="1"/>
  <c r="Q93" i="1" s="1"/>
  <c r="R92" i="1"/>
  <c r="T91" i="1"/>
  <c r="S92" i="1"/>
  <c r="T92" i="1" l="1"/>
  <c r="S93" i="1"/>
  <c r="O94" i="1"/>
  <c r="P94" i="1" s="1"/>
  <c r="R93" i="1"/>
  <c r="T93" i="1" l="1"/>
  <c r="S94" i="1"/>
  <c r="Q94" i="1"/>
  <c r="U95" i="1"/>
  <c r="V95" i="1"/>
  <c r="O95" i="1" l="1"/>
  <c r="P95" i="1" s="1"/>
  <c r="Q95" i="1" s="1"/>
  <c r="R94" i="1"/>
  <c r="T94" i="1"/>
  <c r="O96" i="1" l="1"/>
  <c r="P96" i="1" s="1"/>
  <c r="Q96" i="1" s="1"/>
  <c r="R95" i="1"/>
  <c r="S95" i="1"/>
  <c r="S96" i="1" l="1"/>
  <c r="T95" i="1"/>
  <c r="O97" i="1"/>
  <c r="P97" i="1" s="1"/>
  <c r="R96" i="1"/>
  <c r="Q97" i="1" l="1"/>
  <c r="S97" i="1"/>
  <c r="T96" i="1"/>
  <c r="T97" i="1" l="1"/>
  <c r="O98" i="1"/>
  <c r="P98" i="1" s="1"/>
  <c r="R97" i="1"/>
  <c r="Q98" i="1" l="1"/>
  <c r="S98" i="1"/>
  <c r="T98" i="1" l="1"/>
  <c r="O99" i="1"/>
  <c r="P99" i="1" s="1"/>
  <c r="R98" i="1"/>
  <c r="Q99" i="1" l="1"/>
  <c r="S99" i="1"/>
  <c r="T99" i="1" l="1"/>
  <c r="O100" i="1"/>
  <c r="P100" i="1" s="1"/>
  <c r="S100" i="1" s="1"/>
  <c r="R99" i="1"/>
  <c r="T100" i="1" l="1"/>
  <c r="Q100" i="1"/>
  <c r="O101" i="1" l="1"/>
  <c r="P101" i="1" s="1"/>
  <c r="R100" i="1"/>
  <c r="Q101" i="1" l="1"/>
  <c r="S101" i="1"/>
  <c r="T101" i="1" l="1"/>
  <c r="O102" i="1"/>
  <c r="P102" i="1" s="1"/>
  <c r="Q102" i="1" s="1"/>
  <c r="R101" i="1"/>
  <c r="O103" i="1" l="1"/>
  <c r="P103" i="1" s="1"/>
  <c r="Q103" i="1" s="1"/>
  <c r="R102" i="1"/>
  <c r="S102" i="1"/>
  <c r="T102" i="1" l="1"/>
  <c r="S103" i="1"/>
  <c r="O104" i="1"/>
  <c r="P104" i="1" s="1"/>
  <c r="Q104" i="1" s="1"/>
  <c r="R103" i="1"/>
  <c r="T103" i="1" l="1"/>
  <c r="S104" i="1"/>
  <c r="O105" i="1"/>
  <c r="P105" i="1" s="1"/>
  <c r="Q105" i="1" s="1"/>
  <c r="R104" i="1"/>
  <c r="S105" i="1" l="1"/>
  <c r="T104" i="1"/>
  <c r="O106" i="1"/>
  <c r="P106" i="1" s="1"/>
  <c r="R105" i="1"/>
  <c r="Q106" i="1" l="1"/>
  <c r="V107" i="1"/>
  <c r="U107" i="1"/>
  <c r="T105" i="1"/>
  <c r="S106" i="1"/>
  <c r="T106" i="1" l="1"/>
  <c r="O107" i="1"/>
  <c r="P107" i="1" s="1"/>
  <c r="S107" i="1" s="1"/>
  <c r="R106" i="1"/>
  <c r="T107" i="1" l="1"/>
  <c r="Q107" i="1"/>
  <c r="O108" i="1" l="1"/>
  <c r="P108" i="1" s="1"/>
  <c r="R107" i="1"/>
  <c r="Q108" i="1" l="1"/>
  <c r="S108" i="1"/>
  <c r="T108" i="1" l="1"/>
  <c r="O109" i="1"/>
  <c r="P109" i="1" s="1"/>
  <c r="S109" i="1" s="1"/>
  <c r="R108" i="1"/>
  <c r="T109" i="1" l="1"/>
  <c r="Q109" i="1"/>
  <c r="O110" i="1" l="1"/>
  <c r="P110" i="1" s="1"/>
  <c r="R109" i="1"/>
  <c r="Q110" i="1" l="1"/>
  <c r="S110" i="1"/>
  <c r="T110" i="1" l="1"/>
  <c r="O111" i="1"/>
  <c r="P111" i="1" s="1"/>
  <c r="R110" i="1"/>
  <c r="Q111" i="1" l="1"/>
  <c r="S111" i="1"/>
  <c r="T111" i="1" l="1"/>
  <c r="O112" i="1"/>
  <c r="P112" i="1" s="1"/>
  <c r="Q112" i="1" s="1"/>
  <c r="R111" i="1"/>
  <c r="O113" i="1" l="1"/>
  <c r="P113" i="1" s="1"/>
  <c r="Q113" i="1" s="1"/>
  <c r="R112" i="1"/>
  <c r="S112" i="1"/>
  <c r="T112" i="1" l="1"/>
  <c r="S113" i="1"/>
  <c r="O114" i="1"/>
  <c r="P114" i="1" s="1"/>
  <c r="Q114" i="1" s="1"/>
  <c r="R113" i="1"/>
  <c r="O115" i="1" l="1"/>
  <c r="P115" i="1" s="1"/>
  <c r="Q115" i="1" s="1"/>
  <c r="R114" i="1"/>
  <c r="T113" i="1"/>
  <c r="S114" i="1"/>
  <c r="T114" i="1" l="1"/>
  <c r="S115" i="1"/>
  <c r="O116" i="1"/>
  <c r="P116" i="1" s="1"/>
  <c r="Q116" i="1" s="1"/>
  <c r="R115" i="1"/>
  <c r="O117" i="1" l="1"/>
  <c r="P117" i="1" s="1"/>
  <c r="R116" i="1"/>
  <c r="Q117" i="1"/>
  <c r="S116" i="1"/>
  <c r="T115" i="1"/>
  <c r="O118" i="1" l="1"/>
  <c r="P118" i="1" s="1"/>
  <c r="R117" i="1"/>
  <c r="Q118" i="1"/>
  <c r="S117" i="1"/>
  <c r="T116" i="1"/>
  <c r="O119" i="1" l="1"/>
  <c r="P119" i="1" s="1"/>
  <c r="R118" i="1"/>
  <c r="Q119" i="1"/>
  <c r="T117" i="1"/>
  <c r="S118" i="1"/>
  <c r="V119" i="1"/>
  <c r="U119" i="1"/>
  <c r="O120" i="1" l="1"/>
  <c r="P120" i="1" s="1"/>
  <c r="Q120" i="1" s="1"/>
  <c r="R119" i="1"/>
  <c r="T118" i="1"/>
  <c r="S119" i="1"/>
  <c r="O121" i="1" l="1"/>
  <c r="P121" i="1" s="1"/>
  <c r="R120" i="1"/>
  <c r="Q121" i="1"/>
  <c r="T119" i="1"/>
  <c r="S120" i="1"/>
  <c r="T120" i="1" s="1"/>
  <c r="O122" i="1" l="1"/>
  <c r="P122" i="1" s="1"/>
  <c r="Q122" i="1" s="1"/>
  <c r="R121" i="1"/>
  <c r="S121" i="1"/>
  <c r="T121" i="1" l="1"/>
  <c r="S122" i="1"/>
  <c r="O123" i="1"/>
  <c r="P123" i="1" s="1"/>
  <c r="R122" i="1"/>
  <c r="Q123" i="1" l="1"/>
  <c r="S123" i="1"/>
  <c r="T122" i="1"/>
  <c r="T123" i="1" l="1"/>
  <c r="O124" i="1"/>
  <c r="P124" i="1" s="1"/>
  <c r="R123" i="1"/>
  <c r="Q124" i="1" l="1"/>
  <c r="S124" i="1"/>
  <c r="T124" i="1" l="1"/>
  <c r="O125" i="1"/>
  <c r="P125" i="1" s="1"/>
  <c r="S125" i="1" s="1"/>
  <c r="R124" i="1"/>
  <c r="T125" i="1" l="1"/>
  <c r="Q125" i="1"/>
  <c r="O126" i="1" l="1"/>
  <c r="P126" i="1" s="1"/>
  <c r="R125" i="1"/>
  <c r="Q126" i="1" l="1"/>
  <c r="S126" i="1"/>
  <c r="T126" i="1" l="1"/>
  <c r="O127" i="1"/>
  <c r="P127" i="1" s="1"/>
  <c r="S127" i="1" s="1"/>
  <c r="R126" i="1"/>
  <c r="T127" i="1" l="1"/>
  <c r="Q127" i="1"/>
  <c r="O128" i="1" l="1"/>
  <c r="P128" i="1" s="1"/>
  <c r="R127" i="1"/>
  <c r="Q128" i="1" l="1"/>
  <c r="S128" i="1"/>
  <c r="T128" i="1" l="1"/>
  <c r="O129" i="1"/>
  <c r="P129" i="1" s="1"/>
  <c r="Q129" i="1" s="1"/>
  <c r="R128" i="1"/>
  <c r="O130" i="1" l="1"/>
  <c r="P130" i="1" s="1"/>
  <c r="Q130" i="1" s="1"/>
  <c r="R129" i="1"/>
  <c r="S129" i="1"/>
  <c r="O131" i="1" l="1"/>
  <c r="P131" i="1" s="1"/>
  <c r="Q131" i="1" s="1"/>
  <c r="R130" i="1"/>
  <c r="S130" i="1"/>
  <c r="T129" i="1"/>
  <c r="V131" i="1"/>
  <c r="U131" i="1"/>
  <c r="S131" i="1" l="1"/>
  <c r="T130" i="1"/>
  <c r="O132" i="1"/>
  <c r="P132" i="1" s="1"/>
  <c r="Q132" i="1" s="1"/>
  <c r="R131" i="1"/>
  <c r="O133" i="1" l="1"/>
  <c r="P133" i="1" s="1"/>
  <c r="Q133" i="1" s="1"/>
  <c r="R132" i="1"/>
  <c r="S132" i="1"/>
  <c r="T131" i="1"/>
  <c r="T132" i="1" l="1"/>
  <c r="S133" i="1"/>
  <c r="O134" i="1"/>
  <c r="P134" i="1" s="1"/>
  <c r="Q134" i="1" s="1"/>
  <c r="R133" i="1"/>
  <c r="O135" i="1" l="1"/>
  <c r="P135" i="1" s="1"/>
  <c r="Q135" i="1" s="1"/>
  <c r="R134" i="1"/>
  <c r="S134" i="1"/>
  <c r="T133" i="1"/>
  <c r="O136" i="1" l="1"/>
  <c r="P136" i="1" s="1"/>
  <c r="Q136" i="1" s="1"/>
  <c r="R135" i="1"/>
  <c r="S135" i="1"/>
  <c r="T134" i="1"/>
  <c r="S136" i="1" l="1"/>
  <c r="T135" i="1"/>
  <c r="O137" i="1"/>
  <c r="P137" i="1" s="1"/>
  <c r="Q137" i="1" s="1"/>
  <c r="R136" i="1"/>
  <c r="O138" i="1" l="1"/>
  <c r="P138" i="1" s="1"/>
  <c r="Q138" i="1" s="1"/>
  <c r="R137" i="1"/>
  <c r="S137" i="1"/>
  <c r="T136" i="1"/>
  <c r="O139" i="1" l="1"/>
  <c r="P139" i="1" s="1"/>
  <c r="Q139" i="1" s="1"/>
  <c r="R138" i="1"/>
  <c r="T137" i="1"/>
  <c r="S138" i="1"/>
  <c r="S139" i="1" l="1"/>
  <c r="T138" i="1"/>
  <c r="O140" i="1"/>
  <c r="P140" i="1" s="1"/>
  <c r="Q140" i="1" s="1"/>
  <c r="R139" i="1"/>
  <c r="O141" i="1" l="1"/>
  <c r="P141" i="1" s="1"/>
  <c r="Q141" i="1" s="1"/>
  <c r="R140" i="1"/>
  <c r="S140" i="1"/>
  <c r="T139" i="1"/>
  <c r="O142" i="1" l="1"/>
  <c r="P142" i="1" s="1"/>
  <c r="Q142" i="1" s="1"/>
  <c r="R141" i="1"/>
  <c r="S141" i="1"/>
  <c r="T140" i="1"/>
  <c r="T141" i="1" l="1"/>
  <c r="S142" i="1"/>
  <c r="O143" i="1"/>
  <c r="P143" i="1" s="1"/>
  <c r="Q143" i="1" s="1"/>
  <c r="R143" i="1" s="1"/>
  <c r="R142" i="1"/>
  <c r="S143" i="1" l="1"/>
  <c r="T143" i="1" s="1"/>
  <c r="T14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Mattias J Eriksson</author>
    <author>Arbetsrummet</author>
  </authors>
  <commentList>
    <comment ref="D4" authorId="0" shapeId="0" xr:uid="{207A8CD2-F303-4EB4-AECC-B1A15B502C47}">
      <text>
        <r>
          <rPr>
            <b/>
            <sz val="9"/>
            <color indexed="81"/>
            <rFont val="Tahoma"/>
            <family val="2"/>
          </rPr>
          <t>Installation 6/5</t>
        </r>
      </text>
    </comment>
    <comment ref="G4" authorId="1" shapeId="0" xr:uid="{99F3C4D3-FE9F-4B0B-A42D-EF7876C2AEB3}">
      <text>
        <r>
          <rPr>
            <b/>
            <sz val="9"/>
            <color indexed="81"/>
            <rFont val="Tahoma"/>
            <family val="2"/>
          </rPr>
          <t>2019-05-21
--&gt;
2019-06-01</t>
        </r>
      </text>
    </comment>
  </commentList>
</comments>
</file>

<file path=xl/sharedStrings.xml><?xml version="1.0" encoding="utf-8"?>
<sst xmlns="http://schemas.openxmlformats.org/spreadsheetml/2006/main" count="160" uniqueCount="31">
  <si>
    <t>INDATA</t>
  </si>
  <si>
    <t>INKOMSTER</t>
  </si>
  <si>
    <t>UTGIFTER</t>
  </si>
  <si>
    <t>RESULTAT</t>
  </si>
  <si>
    <t>KVAR m RÄNTA</t>
  </si>
  <si>
    <t>%</t>
  </si>
  <si>
    <t>KVAR u RÄNTA</t>
  </si>
  <si>
    <t>Producerat</t>
  </si>
  <si>
    <t>Köpt</t>
  </si>
  <si>
    <t>Sålt</t>
  </si>
  <si>
    <t>Spotpris</t>
  </si>
  <si>
    <t>Påslag</t>
  </si>
  <si>
    <t>Elöverföring</t>
  </si>
  <si>
    <t>Intjänat sålt</t>
  </si>
  <si>
    <t>Besparing eget</t>
  </si>
  <si>
    <t>Skatteavdrag</t>
  </si>
  <si>
    <t>Ränta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</si>
  <si>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</si>
  <si>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</si>
  <si>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</si>
  <si>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</si>
  <si>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</si>
  <si>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</si>
  <si>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</si>
  <si>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</si>
  <si>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Januari</t>
  </si>
  <si>
    <t>Februari</t>
  </si>
  <si>
    <t>Mars</t>
  </si>
  <si>
    <t>April</t>
  </si>
  <si>
    <t>% Sålt av produktion</t>
  </si>
  <si>
    <t>Använt eget av produktion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</si>
</sst>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kr&quot;"/>
    <numFmt numFmtId="165" formatCode="#,##0.000\ &quot;kr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EFFC7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39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/>
    </xf>
    <xf numFmtId="10" fontId="0" fillId="0" borderId="0" xfId="0" applyNumberFormat="1" applyAlignment="1">
      <alignment horizontal="center" vertical="center"/>
    </xf>
    <xf numFmtId="0" fontId="3" fillId="0" borderId="0" xfId="2" applyFont="1" applyFill="1"/>
    <xf numFmtId="0" fontId="3" fillId="0" borderId="0" xfId="2" applyFont="1" applyFill="1" applyAlignment="1">
      <alignment horizontal="left"/>
    </xf>
    <xf numFmtId="1" fontId="3" fillId="0" borderId="0" xfId="2" applyNumberFormat="1" applyFont="1" applyFill="1" applyAlignment="1">
      <alignment horizontal="left"/>
    </xf>
    <xf numFmtId="9" fontId="3" fillId="0" borderId="0" xfId="1" applyFont="1" applyFill="1" applyAlignment="1">
      <alignment horizontal="left"/>
    </xf>
    <xf numFmtId="164" fontId="3" fillId="0" borderId="0" xfId="2" applyNumberFormat="1" applyFont="1" applyFill="1" applyAlignment="1">
      <alignment horizontal="left"/>
    </xf>
    <xf numFmtId="165" fontId="3" fillId="0" borderId="2" xfId="2" applyNumberFormat="1" applyFont="1" applyFill="1" applyBorder="1" applyAlignment="1">
      <alignment horizontal="left"/>
    </xf>
    <xf numFmtId="164" fontId="3" fillId="0" borderId="2" xfId="2" applyNumberFormat="1" applyFont="1" applyFill="1" applyBorder="1" applyAlignment="1">
      <alignment horizontal="left"/>
    </xf>
    <xf numFmtId="4" fontId="3" fillId="0" borderId="0" xfId="2" applyNumberFormat="1" applyFont="1" applyFill="1" applyAlignment="1">
      <alignment horizontal="left"/>
    </xf>
    <xf numFmtId="10" fontId="3" fillId="0" borderId="0" xfId="2" applyNumberFormat="1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left"/>
    </xf>
    <xf numFmtId="10" fontId="0" fillId="0" borderId="0" xfId="1" applyNumberFormat="1" applyFont="1"/>
    <xf numFmtId="1" fontId="0" fillId="6" borderId="0" xfId="0" applyNumberFormat="1" applyFill="1" applyAlignment="1">
      <alignment horizontal="left"/>
    </xf>
    <xf numFmtId="1" fontId="0" fillId="0" borderId="0" xfId="0" applyNumberFormat="1" applyAlignment="1">
      <alignment horizontal="left"/>
    </xf>
    <xf numFmtId="1" fontId="3" fillId="0" borderId="0" xfId="0" applyNumberFormat="1" applyFont="1" applyAlignment="1">
      <alignment horizontal="left"/>
    </xf>
    <xf numFmtId="9" fontId="3" fillId="0" borderId="0" xfId="0" applyNumberFormat="1" applyFont="1" applyAlignment="1">
      <alignment horizontal="left"/>
    </xf>
    <xf numFmtId="164" fontId="0" fillId="6" borderId="0" xfId="0" applyNumberFormat="1" applyFill="1" applyAlignment="1">
      <alignment horizontal="left"/>
    </xf>
    <xf numFmtId="165" fontId="0" fillId="6" borderId="0" xfId="0" applyNumberFormat="1" applyFill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0" xfId="0" applyNumberFormat="1" applyAlignment="1">
      <alignment horizontal="left" vertical="center"/>
    </xf>
    <xf numFmtId="164" fontId="3" fillId="6" borderId="0" xfId="2" applyNumberFormat="1" applyFont="1" applyFill="1" applyAlignment="1">
      <alignment horizontal="left"/>
    </xf>
    <xf numFmtId="164" fontId="3" fillId="7" borderId="0" xfId="2" applyNumberFormat="1" applyFont="1" applyFill="1" applyAlignment="1">
      <alignment horizontal="left"/>
    </xf>
    <xf numFmtId="164" fontId="3" fillId="7" borderId="2" xfId="2" applyNumberFormat="1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 vertical="center"/>
    </xf>
    <xf numFmtId="0" fontId="0" fillId="0" borderId="0" xfId="0" applyAlignment="1"/>
  </cellXfs>
  <cellStyles count="3">
    <cellStyle name="Good" xfId="2" builtinId="2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F868-911B-45FE-B81F-67A4282E50AA}">
  <dimension ref="B1:V669"/>
  <sheetViews>
    <sheetView tabSelected="1" zoomScaleNormal="100" workbookViewId="0">
      <pane ySplit="3" topLeftCell="A4" activePane="bottomLeft" state="frozen"/>
      <selection pane="bottomLeft" activeCell="X16" sqref="X16"/>
    </sheetView>
  </sheetViews>
  <sheetFormatPr defaultRowHeight="15" x14ac:dyDescent="0.25"/>
  <cols>
    <col min="3" max="3" width="10.85546875" bestFit="1" customWidth="1"/>
    <col min="4" max="4" width="10.7109375" bestFit="1" customWidth="1"/>
    <col min="5" max="5" width="11.7109375" bestFit="1" customWidth="1"/>
    <col min="6" max="6" width="10.140625" bestFit="1" customWidth="1"/>
    <col min="8" max="8" width="9.7109375" customWidth="1"/>
    <col min="9" max="10" width="9.140625" style="3"/>
    <col min="11" max="11" width="11.85546875" style="3" bestFit="1" customWidth="1"/>
    <col min="12" max="12" width="11.42578125" style="5" bestFit="1" customWidth="1"/>
    <col min="13" max="13" width="14.28515625" bestFit="1" customWidth="1"/>
    <col min="14" max="14" width="12.42578125" style="6" bestFit="1" customWidth="1"/>
    <col min="15" max="15" width="9.42578125" style="3" bestFit="1" customWidth="1"/>
    <col min="16" max="16" width="10.140625" style="3" bestFit="1" customWidth="1"/>
    <col min="17" max="17" width="14.7109375" style="3" bestFit="1" customWidth="1"/>
    <col min="19" max="19" width="14.7109375" style="3" customWidth="1"/>
    <col min="22" max="22" width="11.140625" bestFit="1" customWidth="1"/>
  </cols>
  <sheetData>
    <row r="1" spans="2:22" x14ac:dyDescent="0.25">
      <c r="F1" s="1"/>
      <c r="G1" s="1"/>
      <c r="H1" s="2"/>
      <c r="K1" s="2"/>
      <c r="L1" s="3"/>
      <c r="M1" s="2"/>
      <c r="N1" s="3"/>
      <c r="O1" s="2"/>
    </row>
    <row r="2" spans="2:22" x14ac:dyDescent="0.25">
      <c r="D2" s="32" t="s">
        <v>0</v>
      </c>
      <c r="E2" s="32"/>
      <c r="F2" s="32"/>
      <c r="G2" s="32"/>
      <c r="H2" s="32"/>
      <c r="I2" s="32"/>
      <c r="J2" s="32"/>
      <c r="K2" s="32"/>
      <c r="L2" s="33" t="s">
        <v>1</v>
      </c>
      <c r="M2" s="33"/>
      <c r="N2" s="33"/>
      <c r="O2" s="4" t="s">
        <v>2</v>
      </c>
      <c r="P2" s="36" t="s">
        <v>3</v>
      </c>
      <c r="Q2" s="37" t="s">
        <v>4</v>
      </c>
      <c r="R2" s="36" t="s">
        <v>5</v>
      </c>
      <c r="S2" s="37" t="s">
        <v>6</v>
      </c>
      <c r="T2" s="36" t="s">
        <v>5</v>
      </c>
    </row>
    <row r="3" spans="2:22" x14ac:dyDescent="0.25">
      <c r="D3" t="s">
        <v>7</v>
      </c>
      <c r="E3" t="s">
        <v>30</v>
      </c>
      <c r="F3" t="s">
        <v>8</v>
      </c>
      <c r="G3" t="s">
        <v>9</v>
      </c>
      <c r="H3" s="38" t="s">
        <v>29</v>
      </c>
      <c r="I3" s="3" t="s">
        <v>10</v>
      </c>
      <c r="J3" s="3" t="s">
        <v>11</v>
      </c>
      <c r="K3" s="3" t="s">
        <v>12</v>
      </c>
      <c r="L3" s="5" t="s">
        <v>13</v>
      </c>
      <c r="M3" t="s">
        <v>14</v>
      </c>
      <c r="N3" s="6" t="s">
        <v>15</v>
      </c>
      <c r="O3" s="6" t="s">
        <v>16</v>
      </c>
      <c r="P3" s="7"/>
      <c r="Q3" s="8">
        <f>165000-33000</f>
        <v>132000</v>
      </c>
      <c r="R3" s="9">
        <f>Q3/Q3</f>
        <v>1</v>
      </c>
      <c r="S3" s="8">
        <f>165000-33000</f>
        <v>132000</v>
      </c>
      <c r="T3" s="9">
        <f>S3/S3</f>
        <v>1</v>
      </c>
    </row>
    <row r="4" spans="2:22" x14ac:dyDescent="0.25">
      <c r="B4">
        <v>2019</v>
      </c>
      <c r="C4" s="10" t="s">
        <v>17</v>
      </c>
      <c r="D4" s="11">
        <v>1055</v>
      </c>
      <c r="E4" s="12">
        <f>D4-F4</f>
        <v>446</v>
      </c>
      <c r="F4" s="12">
        <v>609</v>
      </c>
      <c r="G4" s="11">
        <v>350</v>
      </c>
      <c r="H4" s="13">
        <f t="shared" ref="H4:H67" si="0">G4/D4</f>
        <v>0.33175355450236965</v>
      </c>
      <c r="I4" s="14">
        <v>0.38619999999999999</v>
      </c>
      <c r="J4" s="14">
        <v>0.25</v>
      </c>
      <c r="K4" s="15">
        <v>3.9E-2</v>
      </c>
      <c r="L4" s="14">
        <v>237</v>
      </c>
      <c r="M4" s="30">
        <f>(E4*I4)+(E4*1)</f>
        <v>618.24519999999995</v>
      </c>
      <c r="N4" s="16">
        <f>G4*0.6</f>
        <v>210</v>
      </c>
      <c r="O4" s="31">
        <f>MAX(0,((Q3*1.5%)/12))</f>
        <v>165</v>
      </c>
      <c r="P4" s="14">
        <f>M4+L4+N4-O4</f>
        <v>900.24519999999984</v>
      </c>
      <c r="Q4" s="17">
        <f>Q3-P4</f>
        <v>131099.7548</v>
      </c>
      <c r="R4" s="18">
        <f>Q4/Q3</f>
        <v>0.99317996060606062</v>
      </c>
      <c r="S4" s="17">
        <f>S3-P4-O4</f>
        <v>130934.7548</v>
      </c>
      <c r="T4" s="18">
        <f>S4/S3</f>
        <v>0.99192996060606053</v>
      </c>
    </row>
    <row r="5" spans="2:22" x14ac:dyDescent="0.25">
      <c r="C5" s="10" t="s">
        <v>18</v>
      </c>
      <c r="D5" s="11">
        <v>1288</v>
      </c>
      <c r="E5" s="12">
        <f t="shared" ref="E5:E68" si="1">D5-G5</f>
        <v>226</v>
      </c>
      <c r="F5" s="12">
        <v>352</v>
      </c>
      <c r="G5" s="11">
        <v>1062</v>
      </c>
      <c r="H5" s="13">
        <f t="shared" si="0"/>
        <v>0.82453416149068326</v>
      </c>
      <c r="I5" s="14">
        <v>0.27479999999999999</v>
      </c>
      <c r="J5" s="14">
        <v>0.25</v>
      </c>
      <c r="K5" s="15">
        <v>3.9E-2</v>
      </c>
      <c r="L5" s="14">
        <f>(I5*G5)+(J5*G5)+(K5*G5)</f>
        <v>598.75560000000007</v>
      </c>
      <c r="M5" s="30">
        <f t="shared" ref="M5:M68" si="2">(E5*I5)+(E5*1)</f>
        <v>288.10480000000001</v>
      </c>
      <c r="N5" s="16">
        <f t="shared" ref="N5:N10" si="3">G5*0.6</f>
        <v>637.19999999999993</v>
      </c>
      <c r="O5" s="31">
        <f t="shared" ref="O5:O68" si="4">MAX(0,((Q4*1.5%)/12))</f>
        <v>163.87469350000001</v>
      </c>
      <c r="P5" s="14">
        <f t="shared" ref="P5:P46" si="5">M5+L5+N5-O5</f>
        <v>1360.1857064999999</v>
      </c>
      <c r="Q5" s="17">
        <f>Q4-P5</f>
        <v>129739.5690935</v>
      </c>
      <c r="R5" s="18">
        <f>Q5/Q3</f>
        <v>0.98287552343560602</v>
      </c>
      <c r="S5" s="17">
        <f t="shared" ref="S5:S68" si="6">S4-P5-O5</f>
        <v>129410.69440000001</v>
      </c>
      <c r="T5" s="18">
        <f>S5/S3</f>
        <v>0.9803840484848485</v>
      </c>
    </row>
    <row r="6" spans="2:22" x14ac:dyDescent="0.25">
      <c r="C6" s="10" t="s">
        <v>19</v>
      </c>
      <c r="D6" s="11">
        <v>1339</v>
      </c>
      <c r="E6" s="12">
        <f t="shared" si="1"/>
        <v>188</v>
      </c>
      <c r="F6" s="12">
        <v>285</v>
      </c>
      <c r="G6" s="11">
        <v>1151</v>
      </c>
      <c r="H6" s="13">
        <f t="shared" si="0"/>
        <v>0.85959671396564596</v>
      </c>
      <c r="I6" s="14">
        <v>0.37919999999999998</v>
      </c>
      <c r="J6" s="14">
        <v>0.25</v>
      </c>
      <c r="K6" s="15">
        <v>3.9E-2</v>
      </c>
      <c r="L6" s="14">
        <v>769</v>
      </c>
      <c r="M6" s="30">
        <f t="shared" si="2"/>
        <v>259.28960000000001</v>
      </c>
      <c r="N6" s="16">
        <f t="shared" si="3"/>
        <v>690.6</v>
      </c>
      <c r="O6" s="31">
        <f t="shared" si="4"/>
        <v>162.17446136687499</v>
      </c>
      <c r="P6" s="14">
        <f t="shared" si="5"/>
        <v>1556.715138633125</v>
      </c>
      <c r="Q6" s="17">
        <f t="shared" ref="Q6:Q69" si="7">Q5-P6</f>
        <v>128182.85395486688</v>
      </c>
      <c r="R6" s="18">
        <f>Q6/Q3</f>
        <v>0.9710822269308097</v>
      </c>
      <c r="S6" s="17">
        <f t="shared" si="6"/>
        <v>127691.80480000001</v>
      </c>
      <c r="T6" s="18">
        <f>S6/S3</f>
        <v>0.96736215757575772</v>
      </c>
    </row>
    <row r="7" spans="2:22" x14ac:dyDescent="0.25">
      <c r="C7" s="10" t="s">
        <v>20</v>
      </c>
      <c r="D7" s="11">
        <v>956</v>
      </c>
      <c r="E7" s="12">
        <f t="shared" si="1"/>
        <v>163</v>
      </c>
      <c r="F7" s="12">
        <v>347</v>
      </c>
      <c r="G7" s="11">
        <v>793</v>
      </c>
      <c r="H7" s="13">
        <f t="shared" si="0"/>
        <v>0.82949790794979084</v>
      </c>
      <c r="I7" s="14">
        <v>0.40870000000000001</v>
      </c>
      <c r="J7" s="14">
        <v>0.25</v>
      </c>
      <c r="K7" s="15">
        <v>3.9E-2</v>
      </c>
      <c r="L7" s="14">
        <v>552.96</v>
      </c>
      <c r="M7" s="30">
        <f t="shared" si="2"/>
        <v>229.6181</v>
      </c>
      <c r="N7" s="16">
        <f t="shared" si="3"/>
        <v>475.79999999999995</v>
      </c>
      <c r="O7" s="31">
        <f t="shared" si="4"/>
        <v>160.22856744358359</v>
      </c>
      <c r="P7" s="14">
        <f t="shared" si="5"/>
        <v>1098.1495325564163</v>
      </c>
      <c r="Q7" s="17">
        <f t="shared" si="7"/>
        <v>127084.70442231046</v>
      </c>
      <c r="R7" s="18">
        <f>Q7/Q3</f>
        <v>0.96276291229023081</v>
      </c>
      <c r="S7" s="17">
        <f t="shared" si="6"/>
        <v>126433.42670000001</v>
      </c>
      <c r="T7" s="18">
        <f>S7/S3</f>
        <v>0.95782899015151524</v>
      </c>
    </row>
    <row r="8" spans="2:22" x14ac:dyDescent="0.25">
      <c r="C8" s="10" t="s">
        <v>21</v>
      </c>
      <c r="D8" s="11">
        <v>736</v>
      </c>
      <c r="E8" s="12">
        <f t="shared" si="1"/>
        <v>164</v>
      </c>
      <c r="F8" s="12">
        <v>606</v>
      </c>
      <c r="G8" s="11">
        <v>572</v>
      </c>
      <c r="H8" s="13">
        <f t="shared" si="0"/>
        <v>0.77717391304347827</v>
      </c>
      <c r="I8" s="14">
        <v>0.38519999999999999</v>
      </c>
      <c r="J8" s="14">
        <v>0.25</v>
      </c>
      <c r="K8" s="15">
        <v>3.9E-2</v>
      </c>
      <c r="L8" s="14">
        <f>(I8*G8)+(J8*G8)+(K8*G8)</f>
        <v>385.64239999999995</v>
      </c>
      <c r="M8" s="30">
        <f t="shared" si="2"/>
        <v>227.1728</v>
      </c>
      <c r="N8" s="16">
        <f t="shared" si="3"/>
        <v>343.2</v>
      </c>
      <c r="O8" s="31">
        <f t="shared" si="4"/>
        <v>158.85588052788808</v>
      </c>
      <c r="P8" s="14">
        <f t="shared" si="5"/>
        <v>797.15931947211197</v>
      </c>
      <c r="Q8" s="17">
        <f t="shared" si="7"/>
        <v>126287.54510283835</v>
      </c>
      <c r="R8" s="18">
        <f>Q8/Q3</f>
        <v>0.95672382653665422</v>
      </c>
      <c r="S8" s="17">
        <f t="shared" si="6"/>
        <v>125477.41150000002</v>
      </c>
      <c r="T8" s="18">
        <f>S8/S3</f>
        <v>0.95058645075757586</v>
      </c>
    </row>
    <row r="9" spans="2:22" x14ac:dyDescent="0.25">
      <c r="C9" s="10" t="s">
        <v>22</v>
      </c>
      <c r="D9" s="11">
        <v>364</v>
      </c>
      <c r="E9" s="12">
        <f t="shared" si="1"/>
        <v>127</v>
      </c>
      <c r="F9" s="12">
        <v>1081</v>
      </c>
      <c r="G9" s="11">
        <v>237</v>
      </c>
      <c r="H9" s="19">
        <f t="shared" si="0"/>
        <v>0.65109890109890112</v>
      </c>
      <c r="I9" s="14">
        <v>0.42180000000000001</v>
      </c>
      <c r="J9" s="14">
        <v>0.25</v>
      </c>
      <c r="K9" s="15">
        <v>3.9E-2</v>
      </c>
      <c r="L9" s="14">
        <f>(I9*G9)+(J9*G9)+(K9*G9)</f>
        <v>168.45959999999999</v>
      </c>
      <c r="M9" s="30">
        <f t="shared" si="2"/>
        <v>180.5686</v>
      </c>
      <c r="N9" s="16">
        <f t="shared" si="3"/>
        <v>142.19999999999999</v>
      </c>
      <c r="O9" s="31">
        <f t="shared" si="4"/>
        <v>157.85943137854795</v>
      </c>
      <c r="P9" s="14">
        <f t="shared" si="5"/>
        <v>333.36876862145198</v>
      </c>
      <c r="Q9" s="17">
        <f t="shared" si="7"/>
        <v>125954.1763342169</v>
      </c>
      <c r="R9" s="18">
        <f>Q9/Q3</f>
        <v>0.95419830556224927</v>
      </c>
      <c r="S9" s="17">
        <f t="shared" si="6"/>
        <v>124986.18330000002</v>
      </c>
      <c r="T9" s="18">
        <f>S9/S3</f>
        <v>0.94686502500000014</v>
      </c>
    </row>
    <row r="10" spans="2:22" x14ac:dyDescent="0.25">
      <c r="C10" s="10" t="s">
        <v>23</v>
      </c>
      <c r="D10" s="11">
        <v>69</v>
      </c>
      <c r="E10" s="12">
        <f t="shared" si="1"/>
        <v>43</v>
      </c>
      <c r="F10" s="12">
        <v>1427</v>
      </c>
      <c r="G10" s="11">
        <v>26</v>
      </c>
      <c r="H10" s="19">
        <f t="shared" si="0"/>
        <v>0.37681159420289856</v>
      </c>
      <c r="I10" s="14">
        <v>0.46050000000000002</v>
      </c>
      <c r="J10" s="14">
        <v>0.25</v>
      </c>
      <c r="K10" s="15">
        <v>3.9E-2</v>
      </c>
      <c r="L10" s="14">
        <f t="shared" ref="L10:L73" si="8">(I10*G10)+(J10*G10)+(K10*G10)</f>
        <v>19.486999999999998</v>
      </c>
      <c r="M10" s="30">
        <f t="shared" si="2"/>
        <v>62.801500000000004</v>
      </c>
      <c r="N10" s="16">
        <f t="shared" si="3"/>
        <v>15.6</v>
      </c>
      <c r="O10" s="31">
        <f t="shared" si="4"/>
        <v>157.44272041777111</v>
      </c>
      <c r="P10" s="14">
        <f t="shared" si="5"/>
        <v>-59.55422041777112</v>
      </c>
      <c r="Q10" s="17">
        <f t="shared" si="7"/>
        <v>126013.73055463468</v>
      </c>
      <c r="R10" s="18">
        <f>Q10/Q3</f>
        <v>0.95464947389874755</v>
      </c>
      <c r="S10" s="17">
        <f t="shared" si="6"/>
        <v>124888.29480000002</v>
      </c>
      <c r="T10" s="18">
        <f>S10/S3</f>
        <v>0.94612344545454563</v>
      </c>
    </row>
    <row r="11" spans="2:22" x14ac:dyDescent="0.25">
      <c r="C11" s="10" t="s">
        <v>24</v>
      </c>
      <c r="D11" s="11">
        <v>34</v>
      </c>
      <c r="E11" s="12">
        <f t="shared" si="1"/>
        <v>27</v>
      </c>
      <c r="F11" s="12">
        <v>1636</v>
      </c>
      <c r="G11" s="11">
        <v>7</v>
      </c>
      <c r="H11" s="19">
        <f t="shared" si="0"/>
        <v>0.20588235294117646</v>
      </c>
      <c r="I11" s="14">
        <v>0.65</v>
      </c>
      <c r="J11" s="14">
        <v>0.25</v>
      </c>
      <c r="K11" s="15">
        <v>4.8800000000000003E-2</v>
      </c>
      <c r="L11" s="14">
        <f t="shared" si="8"/>
        <v>6.6415999999999995</v>
      </c>
      <c r="M11" s="30">
        <f t="shared" si="2"/>
        <v>44.55</v>
      </c>
      <c r="N11" s="16">
        <f>G11*0.6</f>
        <v>4.2</v>
      </c>
      <c r="O11" s="31">
        <f t="shared" si="4"/>
        <v>157.51716319329333</v>
      </c>
      <c r="P11" s="14">
        <f t="shared" si="5"/>
        <v>-102.12556319329333</v>
      </c>
      <c r="Q11" s="17">
        <f t="shared" si="7"/>
        <v>126115.85611782796</v>
      </c>
      <c r="R11" s="18">
        <f>Q11/Q3</f>
        <v>0.95542315240778763</v>
      </c>
      <c r="S11" s="17">
        <f t="shared" si="6"/>
        <v>124832.90320000002</v>
      </c>
      <c r="T11" s="18">
        <f>S11/S3</f>
        <v>0.94570381212121224</v>
      </c>
    </row>
    <row r="12" spans="2:22" x14ac:dyDescent="0.25">
      <c r="B12">
        <v>2020</v>
      </c>
      <c r="C12" s="10" t="s">
        <v>25</v>
      </c>
      <c r="D12" s="11">
        <v>62</v>
      </c>
      <c r="E12" s="12">
        <f t="shared" si="1"/>
        <v>40</v>
      </c>
      <c r="F12" s="12">
        <v>1506</v>
      </c>
      <c r="G12" s="11">
        <v>22</v>
      </c>
      <c r="H12" s="13">
        <f t="shared" si="0"/>
        <v>0.35483870967741937</v>
      </c>
      <c r="I12" s="14">
        <v>0.26579999999999998</v>
      </c>
      <c r="J12" s="14">
        <v>0.25</v>
      </c>
      <c r="K12" s="15">
        <v>4.8800000000000003E-2</v>
      </c>
      <c r="L12" s="14">
        <f t="shared" si="8"/>
        <v>12.421200000000001</v>
      </c>
      <c r="M12" s="30">
        <f t="shared" si="2"/>
        <v>50.631999999999998</v>
      </c>
      <c r="N12" s="16">
        <f t="shared" ref="N12:N75" si="9">G12*0.6</f>
        <v>13.2</v>
      </c>
      <c r="O12" s="31">
        <f t="shared" si="4"/>
        <v>157.64482014728495</v>
      </c>
      <c r="P12" s="14">
        <f t="shared" si="5"/>
        <v>-81.391620147284954</v>
      </c>
      <c r="Q12" s="17">
        <f t="shared" si="7"/>
        <v>126197.24773797525</v>
      </c>
      <c r="R12" s="18">
        <f>Q12/Q3</f>
        <v>0.95603975559072163</v>
      </c>
      <c r="S12" s="17">
        <f t="shared" si="6"/>
        <v>124756.65000000002</v>
      </c>
      <c r="T12" s="18">
        <f>S12/S3</f>
        <v>0.94512613636363652</v>
      </c>
      <c r="U12" s="20">
        <f>(SUM(P4:P11)-SUM(O4:O11))/132000</f>
        <v>3.4857507305636977E-2</v>
      </c>
      <c r="V12" s="1">
        <f>SUM(P4:P11)</f>
        <v>5884.1438821720403</v>
      </c>
    </row>
    <row r="13" spans="2:22" x14ac:dyDescent="0.25">
      <c r="C13" s="10" t="s">
        <v>26</v>
      </c>
      <c r="D13" s="11">
        <v>196</v>
      </c>
      <c r="E13" s="12">
        <f t="shared" si="1"/>
        <v>103</v>
      </c>
      <c r="F13" s="12">
        <v>1568</v>
      </c>
      <c r="G13" s="11">
        <v>93</v>
      </c>
      <c r="H13" s="19">
        <f t="shared" si="0"/>
        <v>0.47448979591836737</v>
      </c>
      <c r="I13" s="14">
        <v>0.2157</v>
      </c>
      <c r="J13" s="14">
        <v>0.25</v>
      </c>
      <c r="K13" s="15">
        <v>4.8800000000000003E-2</v>
      </c>
      <c r="L13" s="14">
        <f t="shared" si="8"/>
        <v>47.848500000000001</v>
      </c>
      <c r="M13" s="30">
        <f t="shared" si="2"/>
        <v>125.2171</v>
      </c>
      <c r="N13" s="16">
        <f t="shared" si="9"/>
        <v>55.8</v>
      </c>
      <c r="O13" s="31">
        <f t="shared" si="4"/>
        <v>157.74655967246906</v>
      </c>
      <c r="P13" s="14">
        <f t="shared" si="5"/>
        <v>71.119040327530968</v>
      </c>
      <c r="Q13" s="17">
        <f t="shared" si="7"/>
        <v>126126.12869764773</v>
      </c>
      <c r="R13" s="18">
        <f>Q13/Q3</f>
        <v>0.95550097498217978</v>
      </c>
      <c r="S13" s="17">
        <f t="shared" si="6"/>
        <v>124527.78440000003</v>
      </c>
      <c r="T13" s="18">
        <f>S13/S3</f>
        <v>0.94339230606060631</v>
      </c>
    </row>
    <row r="14" spans="2:22" x14ac:dyDescent="0.25">
      <c r="C14" s="10" t="s">
        <v>27</v>
      </c>
      <c r="D14" s="11">
        <v>828</v>
      </c>
      <c r="E14" s="12">
        <f t="shared" si="1"/>
        <v>272</v>
      </c>
      <c r="F14" s="12">
        <v>1315</v>
      </c>
      <c r="G14" s="11">
        <v>556</v>
      </c>
      <c r="H14" s="19">
        <f t="shared" si="0"/>
        <v>0.67149758454106279</v>
      </c>
      <c r="I14" s="14">
        <v>0.1648</v>
      </c>
      <c r="J14" s="14">
        <v>0.25</v>
      </c>
      <c r="K14" s="15">
        <v>4.8800000000000003E-2</v>
      </c>
      <c r="L14" s="14">
        <f t="shared" si="8"/>
        <v>257.76160000000004</v>
      </c>
      <c r="M14" s="30">
        <f t="shared" si="2"/>
        <v>316.82560000000001</v>
      </c>
      <c r="N14" s="16">
        <f t="shared" si="9"/>
        <v>333.59999999999997</v>
      </c>
      <c r="O14" s="31">
        <f t="shared" si="4"/>
        <v>157.65766087205967</v>
      </c>
      <c r="P14" s="14">
        <f t="shared" si="5"/>
        <v>750.52953912794044</v>
      </c>
      <c r="Q14" s="17">
        <f t="shared" si="7"/>
        <v>125375.59915851979</v>
      </c>
      <c r="R14" s="18">
        <f>Q14/Q3</f>
        <v>0.94981514514030141</v>
      </c>
      <c r="S14" s="17">
        <f t="shared" si="6"/>
        <v>123619.59720000003</v>
      </c>
      <c r="T14" s="18">
        <f>S14/S3</f>
        <v>0.93651210000000029</v>
      </c>
    </row>
    <row r="15" spans="2:22" x14ac:dyDescent="0.25">
      <c r="C15" s="10" t="s">
        <v>28</v>
      </c>
      <c r="D15" s="11">
        <v>1370</v>
      </c>
      <c r="E15" s="12">
        <f t="shared" si="1"/>
        <v>320</v>
      </c>
      <c r="F15" s="12">
        <v>900</v>
      </c>
      <c r="G15" s="11">
        <v>1050</v>
      </c>
      <c r="H15" s="13">
        <f t="shared" si="0"/>
        <v>0.76642335766423353</v>
      </c>
      <c r="I15" s="14">
        <v>0.11</v>
      </c>
      <c r="J15" s="14">
        <v>0.25</v>
      </c>
      <c r="K15" s="15">
        <v>4.8800000000000003E-2</v>
      </c>
      <c r="L15" s="14">
        <f t="shared" si="8"/>
        <v>429.24</v>
      </c>
      <c r="M15" s="30">
        <f t="shared" si="2"/>
        <v>355.2</v>
      </c>
      <c r="N15" s="16">
        <f t="shared" si="9"/>
        <v>630</v>
      </c>
      <c r="O15" s="31">
        <f t="shared" si="4"/>
        <v>156.71949894814972</v>
      </c>
      <c r="P15" s="14">
        <f t="shared" si="5"/>
        <v>1257.7205010518503</v>
      </c>
      <c r="Q15" s="17">
        <f t="shared" si="7"/>
        <v>124117.87865746794</v>
      </c>
      <c r="R15" s="18">
        <f>Q15/Q3</f>
        <v>0.94028695952627228</v>
      </c>
      <c r="S15" s="17">
        <f t="shared" si="6"/>
        <v>122205.15720000003</v>
      </c>
      <c r="T15" s="18">
        <f>S15/S3</f>
        <v>0.92579664545454565</v>
      </c>
    </row>
    <row r="16" spans="2:22" x14ac:dyDescent="0.25">
      <c r="C16" s="10" t="s">
        <v>17</v>
      </c>
      <c r="D16" s="11">
        <v>1580</v>
      </c>
      <c r="E16" s="12">
        <f t="shared" si="1"/>
        <v>318</v>
      </c>
      <c r="F16" s="12">
        <v>705</v>
      </c>
      <c r="G16" s="11">
        <v>1262</v>
      </c>
      <c r="H16" s="13">
        <f t="shared" si="0"/>
        <v>0.79873417721518991</v>
      </c>
      <c r="I16" s="14">
        <v>0.14929999999999999</v>
      </c>
      <c r="J16" s="14">
        <v>0.25</v>
      </c>
      <c r="K16" s="15">
        <v>4.8800000000000003E-2</v>
      </c>
      <c r="L16" s="14">
        <f>(I16*G16)+(J16*G16)+(K16*G16)</f>
        <v>565.50220000000002</v>
      </c>
      <c r="M16" s="30">
        <f t="shared" si="2"/>
        <v>365.47739999999999</v>
      </c>
      <c r="N16" s="16">
        <f t="shared" si="9"/>
        <v>757.19999999999993</v>
      </c>
      <c r="O16" s="31">
        <f t="shared" si="4"/>
        <v>155.14734832183493</v>
      </c>
      <c r="P16" s="14">
        <f t="shared" si="5"/>
        <v>1533.032251678165</v>
      </c>
      <c r="Q16" s="17">
        <f t="shared" si="7"/>
        <v>122584.84640578978</v>
      </c>
      <c r="R16" s="18">
        <f>Q16/Q3</f>
        <v>0.92867307883174077</v>
      </c>
      <c r="S16" s="17">
        <f t="shared" si="6"/>
        <v>120516.97760000004</v>
      </c>
      <c r="T16" s="18">
        <f>S16/S3</f>
        <v>0.91300740606060637</v>
      </c>
    </row>
    <row r="17" spans="2:22" x14ac:dyDescent="0.25">
      <c r="C17" s="10" t="s">
        <v>18</v>
      </c>
      <c r="D17" s="11">
        <v>1530</v>
      </c>
      <c r="E17" s="12">
        <f t="shared" si="1"/>
        <v>251</v>
      </c>
      <c r="F17" s="12">
        <v>287</v>
      </c>
      <c r="G17" s="11">
        <v>1279</v>
      </c>
      <c r="H17" s="19">
        <f t="shared" si="0"/>
        <v>0.83594771241830068</v>
      </c>
      <c r="I17" s="14">
        <v>0.26950000000000002</v>
      </c>
      <c r="J17" s="14">
        <v>0.25</v>
      </c>
      <c r="K17" s="15">
        <v>4.8800000000000003E-2</v>
      </c>
      <c r="L17" s="14">
        <f t="shared" si="8"/>
        <v>726.85570000000007</v>
      </c>
      <c r="M17" s="30">
        <f t="shared" si="2"/>
        <v>318.64449999999999</v>
      </c>
      <c r="N17" s="16">
        <f t="shared" si="9"/>
        <v>767.4</v>
      </c>
      <c r="O17" s="31">
        <f t="shared" si="4"/>
        <v>153.23105800723724</v>
      </c>
      <c r="P17" s="14">
        <f t="shared" si="5"/>
        <v>1659.6691419927629</v>
      </c>
      <c r="Q17" s="17">
        <f t="shared" si="7"/>
        <v>120925.17726379701</v>
      </c>
      <c r="R17" s="18">
        <f>Q17/Q3</f>
        <v>0.91609982775603793</v>
      </c>
      <c r="S17" s="17">
        <f t="shared" si="6"/>
        <v>118704.07740000004</v>
      </c>
      <c r="T17" s="18">
        <f>S17/S3</f>
        <v>0.89927331363636398</v>
      </c>
    </row>
    <row r="18" spans="2:22" x14ac:dyDescent="0.25">
      <c r="C18" s="10" t="s">
        <v>19</v>
      </c>
      <c r="D18" s="11">
        <v>1248</v>
      </c>
      <c r="E18" s="12">
        <f t="shared" si="1"/>
        <v>233</v>
      </c>
      <c r="F18" s="12">
        <v>300</v>
      </c>
      <c r="G18" s="11">
        <v>1015</v>
      </c>
      <c r="H18" s="13">
        <f t="shared" si="0"/>
        <v>0.81330128205128205</v>
      </c>
      <c r="I18" s="14">
        <v>0.1055</v>
      </c>
      <c r="J18" s="14">
        <v>0.25</v>
      </c>
      <c r="K18" s="15">
        <v>4.8800000000000003E-2</v>
      </c>
      <c r="L18" s="14">
        <f t="shared" si="8"/>
        <v>410.36449999999996</v>
      </c>
      <c r="M18" s="30">
        <f t="shared" si="2"/>
        <v>257.58150000000001</v>
      </c>
      <c r="N18" s="16">
        <f t="shared" si="9"/>
        <v>609</v>
      </c>
      <c r="O18" s="31">
        <f t="shared" si="4"/>
        <v>151.15647157974627</v>
      </c>
      <c r="P18" s="14">
        <f t="shared" si="5"/>
        <v>1125.7895284202536</v>
      </c>
      <c r="Q18" s="17">
        <f t="shared" si="7"/>
        <v>119799.38773537676</v>
      </c>
      <c r="R18" s="18">
        <f>Q18/Q3</f>
        <v>0.90757111920739975</v>
      </c>
      <c r="S18" s="17">
        <f>S17-P18-O18</f>
        <v>117427.13140000004</v>
      </c>
      <c r="T18" s="18">
        <f>S18/S3</f>
        <v>0.8895994803030306</v>
      </c>
    </row>
    <row r="19" spans="2:22" x14ac:dyDescent="0.25">
      <c r="C19" s="10" t="s">
        <v>20</v>
      </c>
      <c r="D19" s="11">
        <v>1280</v>
      </c>
      <c r="E19" s="12">
        <f t="shared" si="1"/>
        <v>204</v>
      </c>
      <c r="F19" s="12">
        <v>319</v>
      </c>
      <c r="G19" s="11">
        <v>1076</v>
      </c>
      <c r="H19" s="19">
        <f t="shared" si="0"/>
        <v>0.84062499999999996</v>
      </c>
      <c r="I19" s="14">
        <v>0.3755</v>
      </c>
      <c r="J19" s="14">
        <v>0.25</v>
      </c>
      <c r="K19" s="15">
        <v>4.8800000000000003E-2</v>
      </c>
      <c r="L19" s="14">
        <f t="shared" si="8"/>
        <v>725.54679999999996</v>
      </c>
      <c r="M19" s="30">
        <f t="shared" si="2"/>
        <v>280.60199999999998</v>
      </c>
      <c r="N19" s="16">
        <f t="shared" si="9"/>
        <v>645.6</v>
      </c>
      <c r="O19" s="31">
        <f t="shared" si="4"/>
        <v>149.74923466922095</v>
      </c>
      <c r="P19" s="14">
        <f t="shared" si="5"/>
        <v>1501.999565330779</v>
      </c>
      <c r="Q19" s="17">
        <f t="shared" si="7"/>
        <v>118297.38817004598</v>
      </c>
      <c r="R19" s="18">
        <f>Q19/Q3</f>
        <v>0.89619233462156045</v>
      </c>
      <c r="S19" s="17">
        <f>S18-P19-O19</f>
        <v>115775.38260000004</v>
      </c>
      <c r="T19" s="18">
        <f>S19/S3</f>
        <v>0.87708623181818213</v>
      </c>
    </row>
    <row r="20" spans="2:22" x14ac:dyDescent="0.25">
      <c r="C20" s="10" t="s">
        <v>21</v>
      </c>
      <c r="D20" s="11">
        <v>709</v>
      </c>
      <c r="E20" s="12">
        <f t="shared" si="1"/>
        <v>177</v>
      </c>
      <c r="F20" s="12">
        <v>490</v>
      </c>
      <c r="G20" s="11">
        <v>532</v>
      </c>
      <c r="H20" s="19">
        <f t="shared" si="0"/>
        <v>0.75035260930888581</v>
      </c>
      <c r="I20" s="14">
        <v>0.36770000000000003</v>
      </c>
      <c r="J20" s="14">
        <v>0.25</v>
      </c>
      <c r="K20" s="15">
        <v>4.8800000000000003E-2</v>
      </c>
      <c r="L20" s="14">
        <f t="shared" si="8"/>
        <v>354.57799999999997</v>
      </c>
      <c r="M20" s="30">
        <f t="shared" si="2"/>
        <v>242.0829</v>
      </c>
      <c r="N20" s="16">
        <f t="shared" si="9"/>
        <v>319.2</v>
      </c>
      <c r="O20" s="31">
        <f t="shared" si="4"/>
        <v>147.87173521255747</v>
      </c>
      <c r="P20" s="14">
        <f t="shared" si="5"/>
        <v>767.98916478744241</v>
      </c>
      <c r="Q20" s="17">
        <f t="shared" si="7"/>
        <v>117529.39900525853</v>
      </c>
      <c r="R20" s="18">
        <f>Q20/Q3</f>
        <v>0.89037423488832224</v>
      </c>
      <c r="S20" s="17">
        <f t="shared" si="6"/>
        <v>114859.52170000004</v>
      </c>
      <c r="T20" s="18">
        <f>S20/S3</f>
        <v>0.87014789166666695</v>
      </c>
    </row>
    <row r="21" spans="2:22" x14ac:dyDescent="0.25">
      <c r="C21" s="10" t="s">
        <v>22</v>
      </c>
      <c r="D21" s="11">
        <f>D9</f>
        <v>364</v>
      </c>
      <c r="E21" s="12">
        <f t="shared" si="1"/>
        <v>150</v>
      </c>
      <c r="F21" s="12">
        <v>831</v>
      </c>
      <c r="G21" s="11">
        <v>214</v>
      </c>
      <c r="H21" s="19">
        <f t="shared" si="0"/>
        <v>0.58791208791208793</v>
      </c>
      <c r="I21" s="14">
        <v>0.25059999999999999</v>
      </c>
      <c r="J21" s="14">
        <v>0.25</v>
      </c>
      <c r="K21" s="15">
        <v>4.8800000000000003E-2</v>
      </c>
      <c r="L21" s="14">
        <f>(I21*G21)+(J21*G21)+(K21*G21)</f>
        <v>117.5716</v>
      </c>
      <c r="M21" s="30">
        <f t="shared" si="2"/>
        <v>187.59</v>
      </c>
      <c r="N21" s="16">
        <f t="shared" si="9"/>
        <v>128.4</v>
      </c>
      <c r="O21" s="31">
        <f t="shared" si="4"/>
        <v>146.91174875657316</v>
      </c>
      <c r="P21" s="14">
        <f t="shared" si="5"/>
        <v>286.64985124342684</v>
      </c>
      <c r="Q21" s="17">
        <f t="shared" si="7"/>
        <v>117242.74915401509</v>
      </c>
      <c r="R21" s="18">
        <f>Q21/Q3</f>
        <v>0.88820264510617497</v>
      </c>
      <c r="S21" s="17">
        <f t="shared" si="6"/>
        <v>114425.96010000004</v>
      </c>
      <c r="T21" s="18">
        <f>S21/S3</f>
        <v>0.86686333409090943</v>
      </c>
    </row>
    <row r="22" spans="2:22" x14ac:dyDescent="0.25">
      <c r="C22" s="10" t="s">
        <v>23</v>
      </c>
      <c r="D22" s="11">
        <v>93</v>
      </c>
      <c r="E22" s="12">
        <f t="shared" si="1"/>
        <v>56</v>
      </c>
      <c r="F22" s="12">
        <v>1064</v>
      </c>
      <c r="G22" s="11">
        <v>37</v>
      </c>
      <c r="H22" s="19">
        <f t="shared" si="0"/>
        <v>0.39784946236559138</v>
      </c>
      <c r="I22" s="14">
        <v>0.28170000000000001</v>
      </c>
      <c r="J22" s="14">
        <v>0.25</v>
      </c>
      <c r="K22" s="15">
        <v>4.8800000000000003E-2</v>
      </c>
      <c r="L22" s="14">
        <f>(I22*G22)+(J22*G22)+(K22*G22)</f>
        <v>21.478499999999997</v>
      </c>
      <c r="M22" s="30">
        <f t="shared" si="2"/>
        <v>71.775199999999998</v>
      </c>
      <c r="N22" s="16">
        <f t="shared" si="9"/>
        <v>22.2</v>
      </c>
      <c r="O22" s="31">
        <f t="shared" si="4"/>
        <v>146.55343644251886</v>
      </c>
      <c r="P22" s="14">
        <f t="shared" si="5"/>
        <v>-31.099736442518861</v>
      </c>
      <c r="Q22" s="17">
        <f t="shared" si="7"/>
        <v>117273.84889045761</v>
      </c>
      <c r="R22" s="18">
        <f>Q22/Q3</f>
        <v>0.88843824917013337</v>
      </c>
      <c r="S22" s="17">
        <f t="shared" si="6"/>
        <v>114310.50640000003</v>
      </c>
      <c r="T22" s="18">
        <f>S22/S3</f>
        <v>0.86598868484848501</v>
      </c>
    </row>
    <row r="23" spans="2:22" x14ac:dyDescent="0.25">
      <c r="C23" s="10" t="s">
        <v>24</v>
      </c>
      <c r="D23" s="11">
        <v>21</v>
      </c>
      <c r="E23" s="12">
        <f t="shared" si="1"/>
        <v>14</v>
      </c>
      <c r="F23" s="12">
        <v>1546</v>
      </c>
      <c r="G23" s="11">
        <f t="shared" ref="G23" si="10">G11</f>
        <v>7</v>
      </c>
      <c r="H23" s="13">
        <f t="shared" si="0"/>
        <v>0.33333333333333331</v>
      </c>
      <c r="I23" s="14">
        <v>0.3387</v>
      </c>
      <c r="J23" s="14">
        <v>0.25</v>
      </c>
      <c r="K23" s="15">
        <v>4.8800000000000003E-2</v>
      </c>
      <c r="L23" s="14">
        <f t="shared" si="8"/>
        <v>4.4624999999999995</v>
      </c>
      <c r="M23" s="30">
        <f t="shared" si="2"/>
        <v>18.741799999999998</v>
      </c>
      <c r="N23" s="16">
        <f t="shared" si="9"/>
        <v>4.2</v>
      </c>
      <c r="O23" s="31">
        <f t="shared" si="4"/>
        <v>146.59231111307199</v>
      </c>
      <c r="P23" s="14">
        <f t="shared" si="5"/>
        <v>-119.18801111307199</v>
      </c>
      <c r="Q23" s="17">
        <f t="shared" si="7"/>
        <v>117393.03690157068</v>
      </c>
      <c r="R23" s="18">
        <f>Q23/Q3</f>
        <v>0.88934118864826273</v>
      </c>
      <c r="S23" s="17">
        <f t="shared" si="6"/>
        <v>114283.10210000003</v>
      </c>
      <c r="T23" s="18">
        <f>S23/S3</f>
        <v>0.86578107651515179</v>
      </c>
    </row>
    <row r="24" spans="2:22" x14ac:dyDescent="0.25">
      <c r="B24">
        <v>2021</v>
      </c>
      <c r="C24" s="10" t="s">
        <v>25</v>
      </c>
      <c r="D24" s="11">
        <v>44</v>
      </c>
      <c r="E24" s="12">
        <f t="shared" si="1"/>
        <v>33</v>
      </c>
      <c r="F24" s="12">
        <v>2299</v>
      </c>
      <c r="G24" s="11">
        <v>11</v>
      </c>
      <c r="H24" s="19">
        <f t="shared" si="0"/>
        <v>0.25</v>
      </c>
      <c r="I24" s="14">
        <v>0.52180000000000004</v>
      </c>
      <c r="J24" s="14">
        <v>0.25</v>
      </c>
      <c r="K24" s="15">
        <v>4.8800000000000003E-2</v>
      </c>
      <c r="L24" s="14">
        <f t="shared" si="8"/>
        <v>9.0266000000000002</v>
      </c>
      <c r="M24" s="30">
        <f t="shared" si="2"/>
        <v>50.2194</v>
      </c>
      <c r="N24" s="16">
        <f t="shared" si="9"/>
        <v>6.6</v>
      </c>
      <c r="O24" s="31">
        <f t="shared" si="4"/>
        <v>146.74129612696336</v>
      </c>
      <c r="P24" s="14">
        <f t="shared" si="5"/>
        <v>-80.895296126963359</v>
      </c>
      <c r="Q24" s="17">
        <f>Q23-P24</f>
        <v>117473.93219769765</v>
      </c>
      <c r="R24" s="18">
        <f>Q24/Q3</f>
        <v>0.88995403180073973</v>
      </c>
      <c r="S24" s="17">
        <f>S23-P24-O24</f>
        <v>114217.25610000004</v>
      </c>
      <c r="T24" s="18">
        <f>S24/S3</f>
        <v>0.86528224318181846</v>
      </c>
      <c r="U24" s="20">
        <f>(SUM(P12:P23)-SUM(O12:O23))/132000</f>
        <v>5.224119191298901E-2</v>
      </c>
      <c r="V24" s="1">
        <f>SUM(P12:P23)</f>
        <v>8722.8192162572741</v>
      </c>
    </row>
    <row r="25" spans="2:22" x14ac:dyDescent="0.25">
      <c r="C25" s="10" t="s">
        <v>26</v>
      </c>
      <c r="D25" s="11">
        <v>121</v>
      </c>
      <c r="E25" s="12">
        <f t="shared" si="1"/>
        <v>66</v>
      </c>
      <c r="F25" s="12">
        <v>2286</v>
      </c>
      <c r="G25" s="11">
        <v>55</v>
      </c>
      <c r="H25" s="19">
        <f t="shared" si="0"/>
        <v>0.45454545454545453</v>
      </c>
      <c r="I25" s="14">
        <v>0.58520000000000005</v>
      </c>
      <c r="J25" s="14">
        <v>0.25</v>
      </c>
      <c r="K25" s="15">
        <v>4.8800000000000003E-2</v>
      </c>
      <c r="L25" s="14">
        <f t="shared" si="8"/>
        <v>48.62</v>
      </c>
      <c r="M25" s="30">
        <f t="shared" si="2"/>
        <v>104.6232</v>
      </c>
      <c r="N25" s="16">
        <f t="shared" si="9"/>
        <v>33</v>
      </c>
      <c r="O25" s="31">
        <f t="shared" si="4"/>
        <v>146.84241524712206</v>
      </c>
      <c r="P25" s="14">
        <f t="shared" si="5"/>
        <v>39.400784752877939</v>
      </c>
      <c r="Q25" s="17">
        <f t="shared" si="7"/>
        <v>117434.53141294477</v>
      </c>
      <c r="R25" s="18">
        <f>Q25/Q3</f>
        <v>0.88965554100715727</v>
      </c>
      <c r="S25" s="17">
        <f t="shared" si="6"/>
        <v>114031.01290000003</v>
      </c>
      <c r="T25" s="18">
        <f>S25/S3</f>
        <v>0.86387130984848504</v>
      </c>
    </row>
    <row r="26" spans="2:22" x14ac:dyDescent="0.25">
      <c r="C26" s="10" t="s">
        <v>27</v>
      </c>
      <c r="D26" s="11">
        <v>694</v>
      </c>
      <c r="E26" s="12">
        <f t="shared" si="1"/>
        <v>307</v>
      </c>
      <c r="F26" s="12">
        <v>1454</v>
      </c>
      <c r="G26" s="11">
        <v>387</v>
      </c>
      <c r="H26" s="19">
        <f t="shared" si="0"/>
        <v>0.55763688760806918</v>
      </c>
      <c r="I26" s="14">
        <v>0.39279999999999998</v>
      </c>
      <c r="J26" s="14">
        <v>0.25</v>
      </c>
      <c r="K26" s="15">
        <v>3.9E-2</v>
      </c>
      <c r="L26" s="14">
        <f t="shared" si="8"/>
        <v>263.85660000000001</v>
      </c>
      <c r="M26" s="30">
        <f t="shared" si="2"/>
        <v>427.58960000000002</v>
      </c>
      <c r="N26" s="16">
        <f t="shared" si="9"/>
        <v>232.2</v>
      </c>
      <c r="O26" s="31">
        <f t="shared" si="4"/>
        <v>146.79316426618095</v>
      </c>
      <c r="P26" s="14">
        <f t="shared" si="5"/>
        <v>776.85303573381918</v>
      </c>
      <c r="Q26" s="17">
        <f t="shared" si="7"/>
        <v>116657.67837721095</v>
      </c>
      <c r="R26" s="18">
        <f>Q26/Q3</f>
        <v>0.88377029073644653</v>
      </c>
      <c r="S26" s="17">
        <f t="shared" si="6"/>
        <v>113107.36670000003</v>
      </c>
      <c r="T26" s="18">
        <f>S26/S3</f>
        <v>0.85687399015151533</v>
      </c>
    </row>
    <row r="27" spans="2:22" x14ac:dyDescent="0.25">
      <c r="C27" s="10" t="s">
        <v>28</v>
      </c>
      <c r="D27" s="11">
        <v>1410</v>
      </c>
      <c r="E27" s="12">
        <f t="shared" si="1"/>
        <v>446</v>
      </c>
      <c r="F27" s="12">
        <v>978</v>
      </c>
      <c r="G27" s="11">
        <v>964</v>
      </c>
      <c r="H27" s="19">
        <f t="shared" si="0"/>
        <v>0.68368794326241134</v>
      </c>
      <c r="I27" s="14">
        <v>0.34920000000000001</v>
      </c>
      <c r="J27" s="14">
        <v>0.25</v>
      </c>
      <c r="K27" s="15">
        <v>3.9E-2</v>
      </c>
      <c r="L27" s="14">
        <f t="shared" si="8"/>
        <v>615.22479999999996</v>
      </c>
      <c r="M27" s="30">
        <f t="shared" si="2"/>
        <v>601.7432</v>
      </c>
      <c r="N27" s="16">
        <f t="shared" si="9"/>
        <v>578.4</v>
      </c>
      <c r="O27" s="31">
        <f t="shared" si="4"/>
        <v>145.82209797151367</v>
      </c>
      <c r="P27" s="14">
        <f t="shared" si="5"/>
        <v>1649.5459020284864</v>
      </c>
      <c r="Q27" s="17">
        <f t="shared" si="7"/>
        <v>115008.13247518246</v>
      </c>
      <c r="R27" s="18">
        <f>Q27/Q3</f>
        <v>0.87127373087259441</v>
      </c>
      <c r="S27" s="17">
        <f t="shared" si="6"/>
        <v>111311.99870000003</v>
      </c>
      <c r="T27" s="18">
        <f>S27/S3</f>
        <v>0.84327271742424259</v>
      </c>
    </row>
    <row r="28" spans="2:22" x14ac:dyDescent="0.25">
      <c r="C28" s="10" t="s">
        <v>17</v>
      </c>
      <c r="D28" s="11">
        <v>1080</v>
      </c>
      <c r="E28" s="12">
        <f t="shared" si="1"/>
        <v>311</v>
      </c>
      <c r="F28" s="12">
        <v>666</v>
      </c>
      <c r="G28" s="11">
        <v>769</v>
      </c>
      <c r="H28" s="19">
        <f t="shared" si="0"/>
        <v>0.71203703703703702</v>
      </c>
      <c r="I28" s="14">
        <v>0.45779999999999998</v>
      </c>
      <c r="J28" s="14">
        <v>0.25</v>
      </c>
      <c r="K28" s="15">
        <v>3.9E-2</v>
      </c>
      <c r="L28" s="14">
        <f t="shared" si="8"/>
        <v>574.28919999999994</v>
      </c>
      <c r="M28" s="30">
        <f t="shared" si="2"/>
        <v>453.37580000000003</v>
      </c>
      <c r="N28" s="16">
        <f t="shared" si="9"/>
        <v>461.4</v>
      </c>
      <c r="O28" s="31">
        <f t="shared" si="4"/>
        <v>143.76016559397806</v>
      </c>
      <c r="P28" s="14">
        <f t="shared" si="5"/>
        <v>1345.3048344060221</v>
      </c>
      <c r="Q28" s="17">
        <f t="shared" si="7"/>
        <v>113662.82764077644</v>
      </c>
      <c r="R28" s="18">
        <f>Q28/Q3</f>
        <v>0.86108202758163965</v>
      </c>
      <c r="S28" s="17">
        <f t="shared" si="6"/>
        <v>109822.93370000002</v>
      </c>
      <c r="T28" s="18">
        <f>S28/S3</f>
        <v>0.83199192196969718</v>
      </c>
    </row>
    <row r="29" spans="2:22" x14ac:dyDescent="0.25">
      <c r="C29" s="10" t="s">
        <v>18</v>
      </c>
      <c r="D29" s="11">
        <v>1420</v>
      </c>
      <c r="E29" s="12">
        <f t="shared" si="1"/>
        <v>217</v>
      </c>
      <c r="F29" s="12">
        <v>196</v>
      </c>
      <c r="G29" s="11">
        <v>1203</v>
      </c>
      <c r="H29" s="19">
        <f t="shared" si="0"/>
        <v>0.84718309859154928</v>
      </c>
      <c r="I29" s="14">
        <v>0.4234</v>
      </c>
      <c r="J29" s="14">
        <v>0.15</v>
      </c>
      <c r="K29" s="15">
        <v>3.9E-2</v>
      </c>
      <c r="L29" s="14">
        <f>(I29*G29)+(J29*G29)+(K29*G29)</f>
        <v>736.71719999999993</v>
      </c>
      <c r="M29" s="30">
        <f t="shared" si="2"/>
        <v>308.87779999999998</v>
      </c>
      <c r="N29" s="16">
        <f t="shared" si="9"/>
        <v>721.8</v>
      </c>
      <c r="O29" s="31">
        <f t="shared" si="4"/>
        <v>142.07853455097055</v>
      </c>
      <c r="P29" s="14">
        <f t="shared" si="5"/>
        <v>1625.3164654490292</v>
      </c>
      <c r="Q29" s="17">
        <f t="shared" si="7"/>
        <v>112037.51117532741</v>
      </c>
      <c r="R29" s="18">
        <f>Q29/Q3</f>
        <v>0.84876902405551069</v>
      </c>
      <c r="S29" s="17">
        <f t="shared" si="6"/>
        <v>108055.53870000003</v>
      </c>
      <c r="T29" s="18">
        <f>S29/S3</f>
        <v>0.8186025659090912</v>
      </c>
    </row>
    <row r="30" spans="2:22" x14ac:dyDescent="0.25">
      <c r="C30" s="10" t="s">
        <v>19</v>
      </c>
      <c r="D30" s="11">
        <v>1450</v>
      </c>
      <c r="E30" s="12">
        <f t="shared" si="1"/>
        <v>213</v>
      </c>
      <c r="F30" s="12">
        <v>223</v>
      </c>
      <c r="G30" s="11">
        <v>1237</v>
      </c>
      <c r="H30" s="19">
        <f t="shared" si="0"/>
        <v>0.85310344827586204</v>
      </c>
      <c r="I30" s="14">
        <v>0.6129</v>
      </c>
      <c r="J30" s="14">
        <v>0.15</v>
      </c>
      <c r="K30" s="15">
        <v>3.9E-2</v>
      </c>
      <c r="L30" s="14">
        <f t="shared" si="8"/>
        <v>991.95029999999997</v>
      </c>
      <c r="M30" s="30">
        <f t="shared" si="2"/>
        <v>343.54769999999996</v>
      </c>
      <c r="N30" s="16">
        <f t="shared" si="9"/>
        <v>742.19999999999993</v>
      </c>
      <c r="O30" s="31">
        <f t="shared" si="4"/>
        <v>140.04688896915926</v>
      </c>
      <c r="P30" s="14">
        <f t="shared" si="5"/>
        <v>1937.6511110308406</v>
      </c>
      <c r="Q30" s="17">
        <f t="shared" si="7"/>
        <v>110099.86006429658</v>
      </c>
      <c r="R30" s="18">
        <f>Q30/Q3</f>
        <v>0.83408984897194371</v>
      </c>
      <c r="S30" s="17">
        <f t="shared" si="6"/>
        <v>105977.84070000004</v>
      </c>
      <c r="T30" s="18">
        <f>S30/S3</f>
        <v>0.80286242954545484</v>
      </c>
    </row>
    <row r="31" spans="2:22" x14ac:dyDescent="0.25">
      <c r="C31" s="10" t="s">
        <v>20</v>
      </c>
      <c r="D31" s="11">
        <v>1170</v>
      </c>
      <c r="E31" s="12">
        <f t="shared" si="1"/>
        <v>174</v>
      </c>
      <c r="F31" s="12">
        <v>224</v>
      </c>
      <c r="G31" s="11">
        <v>996</v>
      </c>
      <c r="H31" s="19">
        <f t="shared" si="0"/>
        <v>0.85128205128205126</v>
      </c>
      <c r="I31" s="14">
        <v>0.6976</v>
      </c>
      <c r="J31" s="14">
        <v>0.15</v>
      </c>
      <c r="K31" s="15">
        <v>3.9E-2</v>
      </c>
      <c r="L31" s="14">
        <f>(I31*G31)+(J31*G31)+(K31*G31)</f>
        <v>883.05360000000007</v>
      </c>
      <c r="M31" s="30">
        <f t="shared" si="2"/>
        <v>295.38240000000002</v>
      </c>
      <c r="N31" s="16">
        <f t="shared" si="9"/>
        <v>597.6</v>
      </c>
      <c r="O31" s="31">
        <f t="shared" si="4"/>
        <v>137.6248250803707</v>
      </c>
      <c r="P31" s="14">
        <f t="shared" si="5"/>
        <v>1638.4111749196293</v>
      </c>
      <c r="Q31" s="17">
        <f t="shared" si="7"/>
        <v>108461.44888937694</v>
      </c>
      <c r="R31" s="18">
        <f>Q31/Q3</f>
        <v>0.8216776431013405</v>
      </c>
      <c r="S31" s="17">
        <f t="shared" si="6"/>
        <v>104201.80470000004</v>
      </c>
      <c r="T31" s="18">
        <f>S31/S3</f>
        <v>0.78940761136363669</v>
      </c>
    </row>
    <row r="32" spans="2:22" x14ac:dyDescent="0.25">
      <c r="C32" s="10" t="s">
        <v>21</v>
      </c>
      <c r="D32" s="11">
        <v>719</v>
      </c>
      <c r="E32" s="12">
        <f t="shared" si="1"/>
        <v>155</v>
      </c>
      <c r="F32" s="12">
        <v>348</v>
      </c>
      <c r="G32" s="11">
        <v>564</v>
      </c>
      <c r="H32" s="19">
        <f t="shared" si="0"/>
        <v>0.78442280945757992</v>
      </c>
      <c r="I32" s="14">
        <v>0.96189999999999998</v>
      </c>
      <c r="J32" s="14">
        <v>0.15</v>
      </c>
      <c r="K32" s="15">
        <v>3.9E-2</v>
      </c>
      <c r="L32" s="14">
        <f t="shared" si="8"/>
        <v>649.10760000000005</v>
      </c>
      <c r="M32" s="30">
        <f t="shared" si="2"/>
        <v>304.09449999999998</v>
      </c>
      <c r="N32" s="16">
        <f t="shared" si="9"/>
        <v>338.4</v>
      </c>
      <c r="O32" s="31">
        <f t="shared" si="4"/>
        <v>135.57681111172118</v>
      </c>
      <c r="P32" s="14">
        <f t="shared" si="5"/>
        <v>1156.025288888279</v>
      </c>
      <c r="Q32" s="17">
        <f t="shared" si="7"/>
        <v>107305.42360048866</v>
      </c>
      <c r="R32" s="18">
        <f>Q32/Q3</f>
        <v>0.81291987576127778</v>
      </c>
      <c r="S32" s="17">
        <f t="shared" si="6"/>
        <v>102910.20260000003</v>
      </c>
      <c r="T32" s="18">
        <f>S32/S3</f>
        <v>0.77962274696969724</v>
      </c>
    </row>
    <row r="33" spans="2:22" x14ac:dyDescent="0.25">
      <c r="C33" s="10" t="s">
        <v>22</v>
      </c>
      <c r="D33" s="12">
        <v>326</v>
      </c>
      <c r="E33" s="12">
        <f t="shared" si="1"/>
        <v>105</v>
      </c>
      <c r="F33" s="12">
        <v>484</v>
      </c>
      <c r="G33" s="12">
        <v>221</v>
      </c>
      <c r="H33" s="19">
        <f t="shared" si="0"/>
        <v>0.67791411042944782</v>
      </c>
      <c r="I33" s="14">
        <v>0.70379999999999998</v>
      </c>
      <c r="J33" s="14">
        <v>0.15</v>
      </c>
      <c r="K33" s="15">
        <v>3.9E-2</v>
      </c>
      <c r="L33" s="14">
        <f t="shared" si="8"/>
        <v>197.30879999999999</v>
      </c>
      <c r="M33" s="30">
        <f t="shared" si="2"/>
        <v>178.899</v>
      </c>
      <c r="N33" s="16">
        <f t="shared" si="9"/>
        <v>132.6</v>
      </c>
      <c r="O33" s="31">
        <f t="shared" si="4"/>
        <v>134.1317795006108</v>
      </c>
      <c r="P33" s="14">
        <f t="shared" si="5"/>
        <v>374.67602049938921</v>
      </c>
      <c r="Q33" s="17">
        <f>Q32-P33</f>
        <v>106930.74757998927</v>
      </c>
      <c r="R33" s="18">
        <f>Q33/Q3</f>
        <v>0.81008142106052483</v>
      </c>
      <c r="S33" s="17">
        <f>S32-P33-O33</f>
        <v>102401.39480000002</v>
      </c>
      <c r="T33" s="18">
        <f>S33/S3</f>
        <v>0.77576814242424263</v>
      </c>
    </row>
    <row r="34" spans="2:22" x14ac:dyDescent="0.25">
      <c r="C34" s="10" t="s">
        <v>23</v>
      </c>
      <c r="D34" s="12">
        <v>101</v>
      </c>
      <c r="E34" s="12">
        <f t="shared" si="1"/>
        <v>58</v>
      </c>
      <c r="F34" s="12">
        <v>699</v>
      </c>
      <c r="G34" s="12">
        <v>43</v>
      </c>
      <c r="H34" s="19">
        <f t="shared" si="0"/>
        <v>0.42574257425742573</v>
      </c>
      <c r="I34" s="14">
        <v>0.99739999999999995</v>
      </c>
      <c r="J34" s="14">
        <v>0.15</v>
      </c>
      <c r="K34" s="15">
        <v>3.9E-2</v>
      </c>
      <c r="L34" s="14">
        <f t="shared" si="8"/>
        <v>51.0152</v>
      </c>
      <c r="M34" s="30">
        <f t="shared" si="2"/>
        <v>115.8492</v>
      </c>
      <c r="N34" s="16">
        <f t="shared" si="9"/>
        <v>25.8</v>
      </c>
      <c r="O34" s="31">
        <f t="shared" si="4"/>
        <v>133.66343447498659</v>
      </c>
      <c r="P34" s="14">
        <f t="shared" si="5"/>
        <v>59.000965525013413</v>
      </c>
      <c r="Q34" s="17">
        <f t="shared" si="7"/>
        <v>106871.74661446425</v>
      </c>
      <c r="R34" s="18">
        <f>Q34/Q3</f>
        <v>0.80963444404897167</v>
      </c>
      <c r="S34" s="17">
        <f t="shared" si="6"/>
        <v>102208.73040000001</v>
      </c>
      <c r="T34" s="18">
        <f>S34/S3</f>
        <v>0.7743085636363638</v>
      </c>
    </row>
    <row r="35" spans="2:22" x14ac:dyDescent="0.25">
      <c r="C35" s="10" t="s">
        <v>24</v>
      </c>
      <c r="D35" s="12">
        <v>24</v>
      </c>
      <c r="E35" s="12">
        <f t="shared" si="1"/>
        <v>20</v>
      </c>
      <c r="F35" s="12">
        <v>1085</v>
      </c>
      <c r="G35" s="12">
        <v>4</v>
      </c>
      <c r="H35" s="19">
        <f t="shared" si="0"/>
        <v>0.16666666666666666</v>
      </c>
      <c r="I35" s="14">
        <v>1.9124000000000001</v>
      </c>
      <c r="J35" s="14">
        <v>0.15</v>
      </c>
      <c r="K35" s="15">
        <v>3.9E-2</v>
      </c>
      <c r="L35" s="14">
        <f t="shared" si="8"/>
        <v>8.4056000000000015</v>
      </c>
      <c r="M35" s="30">
        <f t="shared" si="2"/>
        <v>58.248000000000005</v>
      </c>
      <c r="N35" s="16">
        <f t="shared" si="9"/>
        <v>2.4</v>
      </c>
      <c r="O35" s="31">
        <f t="shared" si="4"/>
        <v>133.58968326808031</v>
      </c>
      <c r="P35" s="14">
        <f t="shared" si="5"/>
        <v>-64.53608326808029</v>
      </c>
      <c r="Q35" s="17">
        <f t="shared" si="7"/>
        <v>106936.28269773233</v>
      </c>
      <c r="R35" s="18">
        <f>Q35/Q3</f>
        <v>0.81012335377069944</v>
      </c>
      <c r="S35" s="17">
        <f t="shared" si="6"/>
        <v>102139.67680000002</v>
      </c>
      <c r="T35" s="18">
        <f>S35/S3</f>
        <v>0.77378543030303037</v>
      </c>
    </row>
    <row r="36" spans="2:22" x14ac:dyDescent="0.25">
      <c r="B36">
        <v>2022</v>
      </c>
      <c r="C36" s="10" t="s">
        <v>25</v>
      </c>
      <c r="D36" s="12">
        <v>91</v>
      </c>
      <c r="E36" s="12">
        <f t="shared" si="1"/>
        <v>65</v>
      </c>
      <c r="F36" s="12">
        <v>990</v>
      </c>
      <c r="G36" s="12">
        <v>26</v>
      </c>
      <c r="H36" s="19">
        <f t="shared" si="0"/>
        <v>0.2857142857142857</v>
      </c>
      <c r="I36" s="14">
        <v>1.1349</v>
      </c>
      <c r="J36" s="14">
        <v>0.15</v>
      </c>
      <c r="K36" s="15">
        <v>3.9E-2</v>
      </c>
      <c r="L36" s="14">
        <f t="shared" si="8"/>
        <v>34.421400000000006</v>
      </c>
      <c r="M36" s="30">
        <f t="shared" si="2"/>
        <v>138.76850000000002</v>
      </c>
      <c r="N36" s="16">
        <f t="shared" si="9"/>
        <v>15.6</v>
      </c>
      <c r="O36" s="31">
        <f t="shared" si="4"/>
        <v>133.67035337216541</v>
      </c>
      <c r="P36" s="14">
        <f t="shared" si="5"/>
        <v>55.119546627834609</v>
      </c>
      <c r="Q36" s="17">
        <f t="shared" si="7"/>
        <v>106881.1631511045</v>
      </c>
      <c r="R36" s="18">
        <f>Q36/Q3</f>
        <v>0.8097057814477614</v>
      </c>
      <c r="S36" s="17">
        <f t="shared" si="6"/>
        <v>101950.88690000003</v>
      </c>
      <c r="T36" s="18">
        <f>S36/S3</f>
        <v>0.77235520378787903</v>
      </c>
      <c r="U36" s="20">
        <f>(SUM(P24:P35)-SUM(O24:O35))/132000</f>
        <v>6.6440023543005197E-2</v>
      </c>
      <c r="V36" s="1">
        <f>SUM(P24:P35)</f>
        <v>10456.754203838344</v>
      </c>
    </row>
    <row r="37" spans="2:22" x14ac:dyDescent="0.25">
      <c r="C37" s="10" t="s">
        <v>26</v>
      </c>
      <c r="D37" s="12">
        <v>226</v>
      </c>
      <c r="E37" s="12">
        <f t="shared" si="1"/>
        <v>114</v>
      </c>
      <c r="F37" s="12">
        <v>874</v>
      </c>
      <c r="G37" s="12">
        <v>112</v>
      </c>
      <c r="H37" s="19">
        <f t="shared" si="0"/>
        <v>0.49557522123893805</v>
      </c>
      <c r="I37" s="14">
        <v>0.82909999999999995</v>
      </c>
      <c r="J37" s="14">
        <v>0.15</v>
      </c>
      <c r="K37" s="15">
        <v>3.9E-2</v>
      </c>
      <c r="L37" s="14">
        <f>(I37*G37)+(J37*G37)+(K37*G37)</f>
        <v>114.02719999999998</v>
      </c>
      <c r="M37" s="30">
        <f t="shared" si="2"/>
        <v>208.51740000000001</v>
      </c>
      <c r="N37" s="16">
        <f t="shared" si="9"/>
        <v>67.2</v>
      </c>
      <c r="O37" s="31">
        <f t="shared" si="4"/>
        <v>133.60145393888061</v>
      </c>
      <c r="P37" s="14">
        <f t="shared" si="5"/>
        <v>256.14314606111941</v>
      </c>
      <c r="Q37" s="17">
        <f t="shared" si="7"/>
        <v>106625.02000504338</v>
      </c>
      <c r="R37" s="18">
        <f>Q37/Q3</f>
        <v>0.80776530306851047</v>
      </c>
      <c r="S37" s="17">
        <f t="shared" si="6"/>
        <v>101561.14230000002</v>
      </c>
      <c r="T37" s="18">
        <f>S37/S3</f>
        <v>0.76940259318181836</v>
      </c>
    </row>
    <row r="38" spans="2:22" x14ac:dyDescent="0.25">
      <c r="C38" s="10" t="s">
        <v>27</v>
      </c>
      <c r="D38" s="12">
        <v>1000</v>
      </c>
      <c r="E38" s="12">
        <f t="shared" si="1"/>
        <v>256</v>
      </c>
      <c r="F38" s="12">
        <v>534</v>
      </c>
      <c r="G38" s="12">
        <v>744</v>
      </c>
      <c r="H38" s="19">
        <f t="shared" si="0"/>
        <v>0.74399999999999999</v>
      </c>
      <c r="I38" s="14">
        <v>1.3849</v>
      </c>
      <c r="J38" s="14">
        <v>0.15</v>
      </c>
      <c r="K38" s="15">
        <v>3.9E-2</v>
      </c>
      <c r="L38" s="14">
        <f t="shared" si="8"/>
        <v>1170.9816000000001</v>
      </c>
      <c r="M38" s="30">
        <f t="shared" si="2"/>
        <v>610.53440000000001</v>
      </c>
      <c r="N38" s="16">
        <f t="shared" si="9"/>
        <v>446.4</v>
      </c>
      <c r="O38" s="31">
        <f t="shared" si="4"/>
        <v>133.28127500630421</v>
      </c>
      <c r="P38" s="14">
        <f t="shared" si="5"/>
        <v>2094.6347249936962</v>
      </c>
      <c r="Q38" s="17">
        <f t="shared" si="7"/>
        <v>104530.38528004968</v>
      </c>
      <c r="R38" s="18">
        <f>Q38/Q3</f>
        <v>0.79189685818219457</v>
      </c>
      <c r="S38" s="17">
        <f t="shared" si="6"/>
        <v>99333.226300000024</v>
      </c>
      <c r="T38" s="18">
        <f>S38/S3</f>
        <v>0.75252444166666688</v>
      </c>
    </row>
    <row r="39" spans="2:22" x14ac:dyDescent="0.25">
      <c r="C39" s="10" t="s">
        <v>28</v>
      </c>
      <c r="D39" s="12">
        <v>1350</v>
      </c>
      <c r="E39" s="12">
        <f t="shared" si="1"/>
        <v>288</v>
      </c>
      <c r="F39" s="12">
        <v>500</v>
      </c>
      <c r="G39" s="12">
        <v>1062</v>
      </c>
      <c r="H39" s="19">
        <f t="shared" si="0"/>
        <v>0.78666666666666663</v>
      </c>
      <c r="I39" s="14">
        <v>0.91400000000000003</v>
      </c>
      <c r="J39" s="14">
        <v>0.15</v>
      </c>
      <c r="K39" s="15">
        <v>3.9E-2</v>
      </c>
      <c r="L39" s="14">
        <f t="shared" si="8"/>
        <v>1171.386</v>
      </c>
      <c r="M39" s="30">
        <f t="shared" si="2"/>
        <v>551.23199999999997</v>
      </c>
      <c r="N39" s="16">
        <f t="shared" si="9"/>
        <v>637.19999999999993</v>
      </c>
      <c r="O39" s="31">
        <f t="shared" si="4"/>
        <v>130.6629816000621</v>
      </c>
      <c r="P39" s="14">
        <f t="shared" si="5"/>
        <v>2229.1550183999375</v>
      </c>
      <c r="Q39" s="17">
        <f t="shared" si="7"/>
        <v>102301.23026164975</v>
      </c>
      <c r="R39" s="18">
        <f>Q39/Q3</f>
        <v>0.77500932016401325</v>
      </c>
      <c r="S39" s="17">
        <f t="shared" si="6"/>
        <v>96973.408300000025</v>
      </c>
      <c r="T39" s="18">
        <f>S39/S3</f>
        <v>0.73464703257575781</v>
      </c>
    </row>
    <row r="40" spans="2:22" x14ac:dyDescent="0.25">
      <c r="C40" s="10" t="s">
        <v>17</v>
      </c>
      <c r="D40" s="12">
        <v>1380</v>
      </c>
      <c r="E40" s="12">
        <f t="shared" si="1"/>
        <v>232</v>
      </c>
      <c r="F40" s="12">
        <v>342</v>
      </c>
      <c r="G40" s="12">
        <v>1148</v>
      </c>
      <c r="H40" s="19">
        <f t="shared" si="0"/>
        <v>0.8318840579710145</v>
      </c>
      <c r="I40" s="14">
        <v>1.0550999999999999</v>
      </c>
      <c r="J40" s="14">
        <v>0.15</v>
      </c>
      <c r="K40" s="15">
        <v>3.9E-2</v>
      </c>
      <c r="L40" s="14">
        <f t="shared" si="8"/>
        <v>1428.2267999999999</v>
      </c>
      <c r="M40" s="30">
        <f t="shared" si="2"/>
        <v>476.78319999999997</v>
      </c>
      <c r="N40" s="16">
        <f t="shared" si="9"/>
        <v>688.8</v>
      </c>
      <c r="O40" s="31">
        <f t="shared" si="4"/>
        <v>127.87653782706218</v>
      </c>
      <c r="P40" s="14">
        <f t="shared" si="5"/>
        <v>2465.9334621729372</v>
      </c>
      <c r="Q40" s="17">
        <f t="shared" si="7"/>
        <v>99835.296799476811</v>
      </c>
      <c r="R40" s="18">
        <f>Q40/Q3</f>
        <v>0.75632800605664252</v>
      </c>
      <c r="S40" s="17">
        <f t="shared" si="6"/>
        <v>94379.598300000027</v>
      </c>
      <c r="T40" s="18">
        <f>S40/S3</f>
        <v>0.71499695681818198</v>
      </c>
    </row>
    <row r="41" spans="2:22" x14ac:dyDescent="0.25">
      <c r="C41" s="10" t="s">
        <v>18</v>
      </c>
      <c r="D41" s="12">
        <v>1430</v>
      </c>
      <c r="E41" s="12">
        <f t="shared" si="1"/>
        <v>242</v>
      </c>
      <c r="F41" s="12">
        <v>304</v>
      </c>
      <c r="G41" s="12">
        <v>1188</v>
      </c>
      <c r="H41" s="19">
        <f t="shared" si="0"/>
        <v>0.83076923076923082</v>
      </c>
      <c r="I41" s="14">
        <v>1.3204</v>
      </c>
      <c r="J41" s="14">
        <v>0.05</v>
      </c>
      <c r="K41" s="15">
        <v>3.9E-2</v>
      </c>
      <c r="L41" s="14">
        <f t="shared" si="8"/>
        <v>1674.3672000000001</v>
      </c>
      <c r="M41" s="30">
        <f t="shared" si="2"/>
        <v>561.53680000000008</v>
      </c>
      <c r="N41" s="16">
        <f t="shared" si="9"/>
        <v>712.8</v>
      </c>
      <c r="O41" s="31">
        <f t="shared" si="4"/>
        <v>124.79412099934602</v>
      </c>
      <c r="P41" s="14">
        <f t="shared" si="5"/>
        <v>2823.9098790006547</v>
      </c>
      <c r="Q41" s="17">
        <f>Q40-P41</f>
        <v>97011.386920476158</v>
      </c>
      <c r="R41" s="18">
        <f>Q41/Q3</f>
        <v>0.73493474939754666</v>
      </c>
      <c r="S41" s="17">
        <f>S40-P41-O41</f>
        <v>91430.894300000029</v>
      </c>
      <c r="T41" s="18">
        <f>S41/S3</f>
        <v>0.69265829015151537</v>
      </c>
    </row>
    <row r="42" spans="2:22" x14ac:dyDescent="0.25">
      <c r="C42" s="10" t="s">
        <v>19</v>
      </c>
      <c r="D42" s="12">
        <v>1410</v>
      </c>
      <c r="E42" s="12">
        <f t="shared" si="1"/>
        <v>271</v>
      </c>
      <c r="F42" s="12">
        <v>339</v>
      </c>
      <c r="G42" s="12">
        <v>1139</v>
      </c>
      <c r="H42" s="19">
        <f t="shared" si="0"/>
        <v>0.80780141843971631</v>
      </c>
      <c r="I42" s="14">
        <v>0.93310000000000004</v>
      </c>
      <c r="J42" s="14">
        <v>0.05</v>
      </c>
      <c r="K42" s="15">
        <v>3.9E-2</v>
      </c>
      <c r="L42" s="14">
        <f t="shared" si="8"/>
        <v>1164.1719000000001</v>
      </c>
      <c r="M42" s="30">
        <f t="shared" si="2"/>
        <v>523.87009999999998</v>
      </c>
      <c r="N42" s="16">
        <f t="shared" si="9"/>
        <v>683.4</v>
      </c>
      <c r="O42" s="31">
        <f t="shared" si="4"/>
        <v>121.2642336505952</v>
      </c>
      <c r="P42" s="14">
        <f t="shared" si="5"/>
        <v>2250.1777663494049</v>
      </c>
      <c r="Q42" s="17">
        <f t="shared" si="7"/>
        <v>94761.209154126758</v>
      </c>
      <c r="R42" s="18">
        <f>Q42/Q3</f>
        <v>0.71788794813732393</v>
      </c>
      <c r="S42" s="17">
        <f t="shared" si="6"/>
        <v>89059.452300000034</v>
      </c>
      <c r="T42" s="18">
        <f>S42/S3</f>
        <v>0.67469282045454571</v>
      </c>
    </row>
    <row r="43" spans="2:22" x14ac:dyDescent="0.25">
      <c r="C43" s="10" t="s">
        <v>20</v>
      </c>
      <c r="D43" s="12">
        <v>1280</v>
      </c>
      <c r="E43" s="12">
        <f t="shared" si="1"/>
        <v>253</v>
      </c>
      <c r="F43" s="12">
        <v>399</v>
      </c>
      <c r="G43" s="12">
        <v>1027</v>
      </c>
      <c r="H43" s="19">
        <f t="shared" si="0"/>
        <v>0.80234375000000002</v>
      </c>
      <c r="I43" s="14">
        <v>3.2949000000000002</v>
      </c>
      <c r="J43" s="14">
        <v>0.05</v>
      </c>
      <c r="K43" s="15">
        <v>3.9E-2</v>
      </c>
      <c r="L43" s="14">
        <f t="shared" si="8"/>
        <v>3475.2653</v>
      </c>
      <c r="M43" s="30">
        <f t="shared" si="2"/>
        <v>1086.6097</v>
      </c>
      <c r="N43" s="16">
        <f t="shared" si="9"/>
        <v>616.19999999999993</v>
      </c>
      <c r="O43" s="31">
        <f t="shared" si="4"/>
        <v>118.45151144265844</v>
      </c>
      <c r="P43" s="14">
        <f t="shared" si="5"/>
        <v>5059.6234885573413</v>
      </c>
      <c r="Q43" s="17">
        <f t="shared" si="7"/>
        <v>89701.585665569422</v>
      </c>
      <c r="R43" s="18">
        <f>Q43/Q3</f>
        <v>0.6795574671634047</v>
      </c>
      <c r="S43" s="17">
        <f t="shared" si="6"/>
        <v>83881.377300000036</v>
      </c>
      <c r="T43" s="18">
        <f>S43/S3</f>
        <v>0.63546497954545478</v>
      </c>
    </row>
    <row r="44" spans="2:22" x14ac:dyDescent="0.25">
      <c r="C44" s="10" t="s">
        <v>21</v>
      </c>
      <c r="D44" s="12">
        <v>961</v>
      </c>
      <c r="E44" s="12">
        <f t="shared" si="1"/>
        <v>205</v>
      </c>
      <c r="F44" s="12">
        <v>453</v>
      </c>
      <c r="G44" s="12">
        <v>756</v>
      </c>
      <c r="H44" s="19">
        <f t="shared" si="0"/>
        <v>0.78668054110301766</v>
      </c>
      <c r="I44" s="14">
        <v>2.887</v>
      </c>
      <c r="J44" s="14">
        <v>0.05</v>
      </c>
      <c r="K44" s="15">
        <v>3.9E-2</v>
      </c>
      <c r="L44" s="14">
        <f t="shared" si="8"/>
        <v>2249.8560000000002</v>
      </c>
      <c r="M44" s="30">
        <f t="shared" si="2"/>
        <v>796.83500000000004</v>
      </c>
      <c r="N44" s="16">
        <f t="shared" si="9"/>
        <v>453.59999999999997</v>
      </c>
      <c r="O44" s="31">
        <f t="shared" si="4"/>
        <v>112.12698208196177</v>
      </c>
      <c r="P44" s="14">
        <f t="shared" si="5"/>
        <v>3388.1640179180386</v>
      </c>
      <c r="Q44" s="17">
        <f t="shared" si="7"/>
        <v>86313.421647651383</v>
      </c>
      <c r="R44" s="18">
        <f>Q44/Q3</f>
        <v>0.65388955793675285</v>
      </c>
      <c r="S44" s="17">
        <f t="shared" si="6"/>
        <v>80381.086300000039</v>
      </c>
      <c r="T44" s="18">
        <f>S44/S3</f>
        <v>0.60894762348484877</v>
      </c>
    </row>
    <row r="45" spans="2:22" x14ac:dyDescent="0.25">
      <c r="C45" s="10" t="s">
        <v>22</v>
      </c>
      <c r="D45" s="12">
        <v>315</v>
      </c>
      <c r="E45" s="12">
        <f t="shared" si="1"/>
        <v>103</v>
      </c>
      <c r="F45" s="12">
        <v>599</v>
      </c>
      <c r="G45" s="12">
        <v>212</v>
      </c>
      <c r="H45" s="19">
        <f t="shared" si="0"/>
        <v>0.67301587301587307</v>
      </c>
      <c r="I45" s="14">
        <v>0.95630000000000004</v>
      </c>
      <c r="J45" s="14">
        <v>0.05</v>
      </c>
      <c r="K45" s="15">
        <v>3.9E-2</v>
      </c>
      <c r="L45" s="14">
        <f>(I45*G45)+(J45*G45)+(K45*G45)</f>
        <v>221.6036</v>
      </c>
      <c r="M45" s="30">
        <f t="shared" si="2"/>
        <v>201.49889999999999</v>
      </c>
      <c r="N45" s="16">
        <f t="shared" si="9"/>
        <v>127.19999999999999</v>
      </c>
      <c r="O45" s="31">
        <f t="shared" si="4"/>
        <v>107.89177705956422</v>
      </c>
      <c r="P45" s="14">
        <f t="shared" si="5"/>
        <v>442.41072294043579</v>
      </c>
      <c r="Q45" s="17">
        <f t="shared" si="7"/>
        <v>85871.01092471095</v>
      </c>
      <c r="R45" s="18">
        <f>Q45/Q3</f>
        <v>0.65053796155084054</v>
      </c>
      <c r="S45" s="17">
        <f t="shared" si="6"/>
        <v>79830.783800000048</v>
      </c>
      <c r="T45" s="18">
        <f>S45/S3</f>
        <v>0.60477866515151557</v>
      </c>
    </row>
    <row r="46" spans="2:22" x14ac:dyDescent="0.25">
      <c r="C46" s="10" t="s">
        <v>23</v>
      </c>
      <c r="D46" s="12">
        <v>64</v>
      </c>
      <c r="E46" s="12">
        <f t="shared" si="1"/>
        <v>38</v>
      </c>
      <c r="F46" s="12">
        <v>735</v>
      </c>
      <c r="G46" s="12">
        <v>26</v>
      </c>
      <c r="H46" s="19">
        <f t="shared" si="0"/>
        <v>0.40625</v>
      </c>
      <c r="I46" s="14">
        <v>1.0362</v>
      </c>
      <c r="J46" s="14">
        <v>0.05</v>
      </c>
      <c r="K46" s="15">
        <v>3.9E-2</v>
      </c>
      <c r="L46" s="14">
        <f t="shared" si="8"/>
        <v>29.255200000000002</v>
      </c>
      <c r="M46" s="30">
        <f t="shared" si="2"/>
        <v>77.375599999999991</v>
      </c>
      <c r="N46" s="16">
        <f t="shared" si="9"/>
        <v>15.6</v>
      </c>
      <c r="O46" s="31">
        <f t="shared" si="4"/>
        <v>107.33876365588868</v>
      </c>
      <c r="P46" s="14">
        <f t="shared" si="5"/>
        <v>14.892036344111304</v>
      </c>
      <c r="Q46" s="17">
        <f t="shared" si="7"/>
        <v>85856.118888366836</v>
      </c>
      <c r="R46" s="18">
        <f>Q46/Q3</f>
        <v>0.65042514309368815</v>
      </c>
      <c r="S46" s="17">
        <f t="shared" si="6"/>
        <v>79708.553000000044</v>
      </c>
      <c r="T46" s="18">
        <f>S46/S3</f>
        <v>0.60385267424242461</v>
      </c>
    </row>
    <row r="47" spans="2:22" x14ac:dyDescent="0.25">
      <c r="C47" s="10" t="s">
        <v>24</v>
      </c>
      <c r="D47" s="12">
        <f t="shared" ref="D47:D50" si="11">AVERAGE(D11,D23,D35)</f>
        <v>26.333333333333332</v>
      </c>
      <c r="E47" s="12">
        <f t="shared" si="1"/>
        <v>20.833333333333332</v>
      </c>
      <c r="F47" s="12">
        <v>1108</v>
      </c>
      <c r="G47" s="12">
        <f t="shared" ref="G47:G82" si="12">(G23+G35)/2</f>
        <v>5.5</v>
      </c>
      <c r="H47" s="19">
        <f t="shared" si="0"/>
        <v>0.20886075949367089</v>
      </c>
      <c r="I47" s="14">
        <v>3.1928000000000001</v>
      </c>
      <c r="J47" s="14">
        <v>0.05</v>
      </c>
      <c r="K47" s="15">
        <v>3.9E-2</v>
      </c>
      <c r="L47" s="14">
        <f>(I47*G47)+(J47*G47)+(K47*G47)</f>
        <v>18.049900000000001</v>
      </c>
      <c r="M47" s="30">
        <f t="shared" si="2"/>
        <v>87.35</v>
      </c>
      <c r="N47" s="16">
        <f t="shared" si="9"/>
        <v>3.3</v>
      </c>
      <c r="O47" s="31">
        <f t="shared" si="4"/>
        <v>107.32014861045855</v>
      </c>
      <c r="P47" s="14">
        <f t="shared" ref="P47:P110" si="13">L47+M47+N47-O47</f>
        <v>1.3797513895414539</v>
      </c>
      <c r="Q47" s="17">
        <f t="shared" si="7"/>
        <v>85854.739136977296</v>
      </c>
      <c r="R47" s="18">
        <f>Q47/Q3</f>
        <v>0.65041469043164613</v>
      </c>
      <c r="S47" s="17">
        <f t="shared" si="6"/>
        <v>79599.853100000051</v>
      </c>
      <c r="T47" s="18">
        <f>S47/S3</f>
        <v>0.60302919015151557</v>
      </c>
      <c r="U47" s="20">
        <f>(SUM(P36:P47)-SUM(O36:O47))/132000</f>
        <v>0.14866108652659171</v>
      </c>
      <c r="V47" s="1">
        <f>SUM(P36:P47)</f>
        <v>21081.543560755053</v>
      </c>
    </row>
    <row r="48" spans="2:22" x14ac:dyDescent="0.25">
      <c r="B48">
        <v>2023</v>
      </c>
      <c r="C48" t="s">
        <v>25</v>
      </c>
      <c r="D48" s="34">
        <v>48</v>
      </c>
      <c r="E48" s="22">
        <f t="shared" si="1"/>
        <v>35</v>
      </c>
      <c r="F48" s="23">
        <v>990</v>
      </c>
      <c r="G48" s="34">
        <v>13</v>
      </c>
      <c r="H48" s="24">
        <f t="shared" si="0"/>
        <v>0.27083333333333331</v>
      </c>
      <c r="I48" s="35">
        <v>1.0273000000000001</v>
      </c>
      <c r="J48" s="14">
        <v>0.05</v>
      </c>
      <c r="K48" s="15">
        <v>3.9E-2</v>
      </c>
      <c r="L48" s="27">
        <f t="shared" si="8"/>
        <v>14.511900000000001</v>
      </c>
      <c r="M48" s="30">
        <f t="shared" si="2"/>
        <v>70.955500000000001</v>
      </c>
      <c r="N48" s="16">
        <f t="shared" si="9"/>
        <v>7.8</v>
      </c>
      <c r="O48" s="31">
        <f t="shared" si="4"/>
        <v>107.31842392122161</v>
      </c>
      <c r="P48" s="28">
        <f t="shared" si="13"/>
        <v>-14.051023921221613</v>
      </c>
      <c r="Q48" s="8">
        <f t="shared" si="7"/>
        <v>85868.790160898512</v>
      </c>
      <c r="R48" s="9">
        <f>Q48/Q3</f>
        <v>0.65052113758256447</v>
      </c>
      <c r="S48" s="17">
        <f t="shared" si="6"/>
        <v>79506.58570000004</v>
      </c>
      <c r="T48" s="9">
        <f>S48/S3</f>
        <v>0.60232261893939421</v>
      </c>
    </row>
    <row r="49" spans="2:22" x14ac:dyDescent="0.25">
      <c r="C49" t="s">
        <v>26</v>
      </c>
      <c r="D49" s="34">
        <v>242</v>
      </c>
      <c r="E49" s="22">
        <f t="shared" si="1"/>
        <v>93</v>
      </c>
      <c r="F49" s="23">
        <v>874</v>
      </c>
      <c r="G49" s="34">
        <v>149</v>
      </c>
      <c r="H49" s="24">
        <f t="shared" si="0"/>
        <v>0.61570247933884292</v>
      </c>
      <c r="I49" s="35">
        <v>0.78820000000000001</v>
      </c>
      <c r="J49" s="14">
        <v>0.05</v>
      </c>
      <c r="K49" s="15">
        <v>3.9E-2</v>
      </c>
      <c r="L49" s="27">
        <f t="shared" si="8"/>
        <v>130.7028</v>
      </c>
      <c r="M49" s="30">
        <f t="shared" si="2"/>
        <v>166.30259999999998</v>
      </c>
      <c r="N49" s="16">
        <f t="shared" si="9"/>
        <v>89.399999999999991</v>
      </c>
      <c r="O49" s="31">
        <f t="shared" si="4"/>
        <v>107.33598770112314</v>
      </c>
      <c r="P49" s="28">
        <f>L49+M49+N49-O49</f>
        <v>279.06941229887684</v>
      </c>
      <c r="Q49" s="8">
        <f t="shared" si="7"/>
        <v>85589.720748599633</v>
      </c>
      <c r="R49" s="9">
        <f>Q49/Q3</f>
        <v>0.64840697536817904</v>
      </c>
      <c r="S49" s="17">
        <f t="shared" si="6"/>
        <v>79120.180300000036</v>
      </c>
      <c r="T49" s="9">
        <f>S49/S3</f>
        <v>0.59939530530303053</v>
      </c>
    </row>
    <row r="50" spans="2:22" x14ac:dyDescent="0.25">
      <c r="C50" t="s">
        <v>27</v>
      </c>
      <c r="D50" s="34">
        <v>420</v>
      </c>
      <c r="E50" s="22">
        <f>D50-G50</f>
        <v>141</v>
      </c>
      <c r="F50" s="23">
        <v>534</v>
      </c>
      <c r="G50" s="34">
        <v>279</v>
      </c>
      <c r="H50" s="24">
        <f t="shared" si="0"/>
        <v>0.66428571428571426</v>
      </c>
      <c r="I50" s="35">
        <v>0.85770000000000002</v>
      </c>
      <c r="J50" s="14">
        <v>0.05</v>
      </c>
      <c r="K50" s="15">
        <v>3.9E-2</v>
      </c>
      <c r="L50" s="27">
        <f t="shared" si="8"/>
        <v>264.1293</v>
      </c>
      <c r="M50" s="30">
        <f t="shared" si="2"/>
        <v>261.9357</v>
      </c>
      <c r="N50" s="16">
        <f t="shared" si="9"/>
        <v>167.4</v>
      </c>
      <c r="O50" s="31">
        <f t="shared" si="4"/>
        <v>106.98715093574954</v>
      </c>
      <c r="P50" s="28">
        <f t="shared" si="13"/>
        <v>586.47784906425045</v>
      </c>
      <c r="Q50" s="8">
        <f t="shared" si="7"/>
        <v>85003.242899535384</v>
      </c>
      <c r="R50" s="9">
        <f>Q50/Q3</f>
        <v>0.64396396136011658</v>
      </c>
      <c r="S50" s="17">
        <f t="shared" si="6"/>
        <v>78426.71530000004</v>
      </c>
      <c r="T50" s="9">
        <f>S50/S3</f>
        <v>0.59414178257575789</v>
      </c>
    </row>
    <row r="51" spans="2:22" x14ac:dyDescent="0.25">
      <c r="C51" t="s">
        <v>28</v>
      </c>
      <c r="D51" s="34">
        <v>1280</v>
      </c>
      <c r="E51" s="22">
        <f t="shared" si="1"/>
        <v>240</v>
      </c>
      <c r="F51" s="23">
        <v>500</v>
      </c>
      <c r="G51" s="34">
        <v>1040</v>
      </c>
      <c r="H51" s="24">
        <f t="shared" si="0"/>
        <v>0.8125</v>
      </c>
      <c r="I51" s="35">
        <v>0.72270000000000001</v>
      </c>
      <c r="J51" s="14">
        <v>0.05</v>
      </c>
      <c r="K51" s="15">
        <v>3.9E-2</v>
      </c>
      <c r="L51" s="27">
        <f>(I51*G51)+(J51*G51)+(K51*G51)</f>
        <v>844.16800000000012</v>
      </c>
      <c r="M51" s="30">
        <f t="shared" si="2"/>
        <v>413.44799999999998</v>
      </c>
      <c r="N51" s="16">
        <f t="shared" si="9"/>
        <v>624</v>
      </c>
      <c r="O51" s="31">
        <f t="shared" si="4"/>
        <v>106.25405362441923</v>
      </c>
      <c r="P51" s="28">
        <f t="shared" si="13"/>
        <v>1775.3619463755808</v>
      </c>
      <c r="Q51" s="8">
        <f t="shared" si="7"/>
        <v>83227.880953159809</v>
      </c>
      <c r="R51" s="9">
        <f>Q51/Q3</f>
        <v>0.63051424964515002</v>
      </c>
      <c r="S51" s="17">
        <f t="shared" si="6"/>
        <v>76545.099300000045</v>
      </c>
      <c r="T51" s="9">
        <f>S51/S3</f>
        <v>0.57988711590909126</v>
      </c>
    </row>
    <row r="52" spans="2:22" x14ac:dyDescent="0.25">
      <c r="C52" t="s">
        <v>17</v>
      </c>
      <c r="D52" s="34">
        <v>1750</v>
      </c>
      <c r="E52" s="22">
        <f t="shared" si="1"/>
        <v>276</v>
      </c>
      <c r="F52" s="23">
        <v>342</v>
      </c>
      <c r="G52" s="34">
        <v>1474</v>
      </c>
      <c r="H52" s="24">
        <f t="shared" si="0"/>
        <v>0.8422857142857143</v>
      </c>
      <c r="I52" s="35">
        <v>0.42070000000000002</v>
      </c>
      <c r="J52" s="14">
        <v>0.05</v>
      </c>
      <c r="K52" s="15">
        <v>3.9E-2</v>
      </c>
      <c r="L52" s="27">
        <f t="shared" si="8"/>
        <v>751.29780000000005</v>
      </c>
      <c r="M52" s="30">
        <f t="shared" si="2"/>
        <v>392.11320000000001</v>
      </c>
      <c r="N52" s="16">
        <f t="shared" si="9"/>
        <v>884.4</v>
      </c>
      <c r="O52" s="31">
        <f t="shared" si="4"/>
        <v>104.03485119144976</v>
      </c>
      <c r="P52" s="28">
        <f t="shared" si="13"/>
        <v>1923.7761488085505</v>
      </c>
      <c r="Q52" s="8">
        <f t="shared" si="7"/>
        <v>81304.104804351256</v>
      </c>
      <c r="R52" s="9">
        <f>Q52/Q3</f>
        <v>0.61594018791175198</v>
      </c>
      <c r="S52" s="17">
        <f t="shared" si="6"/>
        <v>74517.288300000044</v>
      </c>
      <c r="T52" s="9">
        <f>S52/S3</f>
        <v>0.56452491136363669</v>
      </c>
    </row>
    <row r="53" spans="2:22" x14ac:dyDescent="0.25">
      <c r="C53" t="s">
        <v>18</v>
      </c>
      <c r="D53" s="34">
        <v>1570</v>
      </c>
      <c r="E53" s="22">
        <f t="shared" si="1"/>
        <v>245</v>
      </c>
      <c r="F53" s="23">
        <v>250</v>
      </c>
      <c r="G53" s="34">
        <v>1325</v>
      </c>
      <c r="H53" s="24">
        <f t="shared" si="0"/>
        <v>0.8439490445859873</v>
      </c>
      <c r="I53" s="35">
        <v>0.47839999999999999</v>
      </c>
      <c r="J53" s="14">
        <v>0.05</v>
      </c>
      <c r="K53" s="15">
        <v>3.9E-2</v>
      </c>
      <c r="L53" s="27">
        <f t="shared" si="8"/>
        <v>751.80499999999995</v>
      </c>
      <c r="M53" s="30">
        <f t="shared" si="2"/>
        <v>362.20799999999997</v>
      </c>
      <c r="N53" s="16">
        <f t="shared" si="9"/>
        <v>795</v>
      </c>
      <c r="O53" s="31">
        <f t="shared" si="4"/>
        <v>101.63013100543907</v>
      </c>
      <c r="P53" s="28">
        <f>L53+M53+N53-O53</f>
        <v>1807.3828689945608</v>
      </c>
      <c r="Q53" s="8">
        <f>Q52-P53</f>
        <v>79496.721935356691</v>
      </c>
      <c r="R53" s="9">
        <f>Q53/Q3</f>
        <v>0.60224789344967189</v>
      </c>
      <c r="S53" s="17">
        <f t="shared" si="6"/>
        <v>72608.275300000038</v>
      </c>
      <c r="T53" s="9">
        <f>S53/S3</f>
        <v>0.55006269166666699</v>
      </c>
    </row>
    <row r="54" spans="2:22" x14ac:dyDescent="0.25">
      <c r="C54" t="s">
        <v>19</v>
      </c>
      <c r="D54" s="34">
        <v>1170</v>
      </c>
      <c r="E54" s="22">
        <f t="shared" si="1"/>
        <v>229</v>
      </c>
      <c r="F54" s="23">
        <v>281</v>
      </c>
      <c r="G54" s="34">
        <v>941</v>
      </c>
      <c r="H54" s="24">
        <f t="shared" si="0"/>
        <v>0.8042735042735043</v>
      </c>
      <c r="I54" s="35">
        <v>0.38390000000000002</v>
      </c>
      <c r="J54" s="14">
        <v>0.05</v>
      </c>
      <c r="K54" s="15">
        <v>3.9E-2</v>
      </c>
      <c r="L54" s="27">
        <f t="shared" si="8"/>
        <v>444.99890000000005</v>
      </c>
      <c r="M54" s="30">
        <f t="shared" si="2"/>
        <v>316.91309999999999</v>
      </c>
      <c r="N54" s="16">
        <f t="shared" si="9"/>
        <v>564.6</v>
      </c>
      <c r="O54" s="31">
        <f t="shared" si="4"/>
        <v>99.370902419195872</v>
      </c>
      <c r="P54" s="28">
        <f t="shared" si="13"/>
        <v>1227.1410975808044</v>
      </c>
      <c r="Q54" s="8">
        <f t="shared" si="7"/>
        <v>78269.58083777588</v>
      </c>
      <c r="R54" s="9">
        <f>Q54/Q3</f>
        <v>0.59295136998315057</v>
      </c>
      <c r="S54" s="17">
        <f t="shared" si="6"/>
        <v>71281.763300000035</v>
      </c>
      <c r="T54" s="9">
        <f>S54/S3</f>
        <v>0.54001335833333364</v>
      </c>
    </row>
    <row r="55" spans="2:22" x14ac:dyDescent="0.25">
      <c r="C55" t="s">
        <v>20</v>
      </c>
      <c r="D55" s="34">
        <v>809</v>
      </c>
      <c r="E55" s="22">
        <f t="shared" si="1"/>
        <v>155</v>
      </c>
      <c r="F55" s="23">
        <v>311.5</v>
      </c>
      <c r="G55" s="34">
        <v>654</v>
      </c>
      <c r="H55" s="24">
        <f t="shared" si="0"/>
        <v>0.80840543881334981</v>
      </c>
      <c r="I55" s="35">
        <v>0.41399999999999998</v>
      </c>
      <c r="J55" s="14">
        <v>0.05</v>
      </c>
      <c r="K55" s="15">
        <v>3.9E-2</v>
      </c>
      <c r="L55" s="27">
        <f t="shared" si="8"/>
        <v>328.96199999999999</v>
      </c>
      <c r="M55" s="30">
        <f t="shared" si="2"/>
        <v>219.17000000000002</v>
      </c>
      <c r="N55" s="16">
        <f t="shared" si="9"/>
        <v>392.4</v>
      </c>
      <c r="O55" s="31">
        <f t="shared" si="4"/>
        <v>97.836976047219835</v>
      </c>
      <c r="P55" s="28">
        <f t="shared" si="13"/>
        <v>842.69502395278016</v>
      </c>
      <c r="Q55" s="8">
        <f t="shared" si="7"/>
        <v>77426.885813823101</v>
      </c>
      <c r="R55" s="9">
        <f>Q55/Q3</f>
        <v>0.58656731677138718</v>
      </c>
      <c r="S55" s="17">
        <f t="shared" si="6"/>
        <v>70341.231300000029</v>
      </c>
      <c r="T55" s="9">
        <f>S55/S3</f>
        <v>0.53288811590909113</v>
      </c>
    </row>
    <row r="56" spans="2:22" x14ac:dyDescent="0.25">
      <c r="C56" t="s">
        <v>21</v>
      </c>
      <c r="D56" s="34">
        <v>602</v>
      </c>
      <c r="E56" s="22">
        <f t="shared" si="1"/>
        <v>143</v>
      </c>
      <c r="F56" s="23">
        <v>400.5</v>
      </c>
      <c r="G56" s="34">
        <v>459</v>
      </c>
      <c r="H56" s="24">
        <f t="shared" si="0"/>
        <v>0.7624584717607974</v>
      </c>
      <c r="I56" s="35">
        <v>0.38390000000000002</v>
      </c>
      <c r="J56" s="14">
        <v>0.05</v>
      </c>
      <c r="K56" s="15">
        <v>3.9E-2</v>
      </c>
      <c r="L56" s="27">
        <f t="shared" si="8"/>
        <v>217.06110000000001</v>
      </c>
      <c r="M56" s="30">
        <f t="shared" si="2"/>
        <v>197.89769999999999</v>
      </c>
      <c r="N56" s="16">
        <f t="shared" si="9"/>
        <v>275.39999999999998</v>
      </c>
      <c r="O56" s="31">
        <f t="shared" si="4"/>
        <v>96.783607267278867</v>
      </c>
      <c r="P56" s="28">
        <f t="shared" si="13"/>
        <v>593.57519273272112</v>
      </c>
      <c r="Q56" s="8">
        <f t="shared" si="7"/>
        <v>76833.310621090379</v>
      </c>
      <c r="R56" s="9">
        <f>Q56/Q3</f>
        <v>0.58207053500826045</v>
      </c>
      <c r="S56" s="17">
        <f t="shared" si="6"/>
        <v>69650.872500000027</v>
      </c>
      <c r="T56" s="9">
        <f>S56/S3</f>
        <v>0.5276581250000002</v>
      </c>
    </row>
    <row r="57" spans="2:22" x14ac:dyDescent="0.25">
      <c r="C57" t="s">
        <v>22</v>
      </c>
      <c r="D57" s="34">
        <v>341</v>
      </c>
      <c r="E57" s="22">
        <f t="shared" si="1"/>
        <v>130</v>
      </c>
      <c r="F57" s="23">
        <v>541.5</v>
      </c>
      <c r="G57" s="34">
        <v>211</v>
      </c>
      <c r="H57" s="24">
        <f t="shared" si="0"/>
        <v>0.61876832844574781</v>
      </c>
      <c r="I57" s="35">
        <v>0.27989999999999998</v>
      </c>
      <c r="J57" s="14">
        <v>0.05</v>
      </c>
      <c r="K57" s="15">
        <v>3.9E-2</v>
      </c>
      <c r="L57" s="27">
        <f t="shared" si="8"/>
        <v>77.837899999999991</v>
      </c>
      <c r="M57" s="30">
        <f t="shared" si="2"/>
        <v>166.387</v>
      </c>
      <c r="N57" s="16">
        <f t="shared" si="9"/>
        <v>126.6</v>
      </c>
      <c r="O57" s="31">
        <f t="shared" si="4"/>
        <v>96.041638276362974</v>
      </c>
      <c r="P57" s="28">
        <f t="shared" si="13"/>
        <v>274.783261723637</v>
      </c>
      <c r="Q57" s="8">
        <f t="shared" si="7"/>
        <v>76558.527359366737</v>
      </c>
      <c r="R57" s="9">
        <f>Q57/Q3</f>
        <v>0.57998884363156622</v>
      </c>
      <c r="S57" s="17">
        <f t="shared" si="6"/>
        <v>69280.04760000002</v>
      </c>
      <c r="T57" s="9">
        <f>S57/S3</f>
        <v>0.52484884545454558</v>
      </c>
    </row>
    <row r="58" spans="2:22" x14ac:dyDescent="0.25">
      <c r="C58" t="s">
        <v>23</v>
      </c>
      <c r="D58" s="34">
        <v>83</v>
      </c>
      <c r="E58" s="22">
        <f t="shared" si="1"/>
        <v>64</v>
      </c>
      <c r="F58" s="23">
        <v>717</v>
      </c>
      <c r="G58" s="34">
        <v>19</v>
      </c>
      <c r="H58" s="24">
        <f t="shared" si="0"/>
        <v>0.2289156626506024</v>
      </c>
      <c r="I58" s="35">
        <v>0.85699999999999998</v>
      </c>
      <c r="J58" s="14">
        <v>0.05</v>
      </c>
      <c r="K58" s="15">
        <v>3.9E-2</v>
      </c>
      <c r="L58" s="27">
        <f>(I58*G58)+(J58*G58)+(K58*G58)</f>
        <v>17.974</v>
      </c>
      <c r="M58" s="30">
        <f t="shared" si="2"/>
        <v>118.848</v>
      </c>
      <c r="N58" s="16">
        <f t="shared" si="9"/>
        <v>11.4</v>
      </c>
      <c r="O58" s="31">
        <f t="shared" si="4"/>
        <v>95.698159199208419</v>
      </c>
      <c r="P58" s="28">
        <f t="shared" si="13"/>
        <v>52.523840800791589</v>
      </c>
      <c r="Q58" s="8">
        <f t="shared" si="7"/>
        <v>76506.003518565951</v>
      </c>
      <c r="R58" s="9">
        <f>Q58/Q3</f>
        <v>0.57959093574671172</v>
      </c>
      <c r="S58" s="17">
        <f t="shared" si="6"/>
        <v>69131.825600000026</v>
      </c>
      <c r="T58" s="9">
        <f>S58/S3</f>
        <v>0.52372595151515167</v>
      </c>
    </row>
    <row r="59" spans="2:22" x14ac:dyDescent="0.25">
      <c r="C59" t="s">
        <v>24</v>
      </c>
      <c r="D59" s="34">
        <v>14</v>
      </c>
      <c r="E59" s="22">
        <f t="shared" si="1"/>
        <v>13</v>
      </c>
      <c r="F59" s="23">
        <v>1096.5</v>
      </c>
      <c r="G59" s="34">
        <v>1</v>
      </c>
      <c r="H59" s="24">
        <f t="shared" si="0"/>
        <v>7.1428571428571425E-2</v>
      </c>
      <c r="I59" s="35">
        <v>0.63470000000000004</v>
      </c>
      <c r="J59" s="14">
        <v>0.05</v>
      </c>
      <c r="K59" s="15">
        <v>3.9E-2</v>
      </c>
      <c r="L59" s="27">
        <f t="shared" si="8"/>
        <v>0.72370000000000012</v>
      </c>
      <c r="M59" s="30">
        <f t="shared" si="2"/>
        <v>21.251100000000001</v>
      </c>
      <c r="N59" s="16">
        <f t="shared" si="9"/>
        <v>0.6</v>
      </c>
      <c r="O59" s="31">
        <f t="shared" si="4"/>
        <v>95.632504398207445</v>
      </c>
      <c r="P59" s="28">
        <f t="shared" si="13"/>
        <v>-73.057704398207449</v>
      </c>
      <c r="Q59" s="8">
        <f t="shared" si="7"/>
        <v>76579.061222964156</v>
      </c>
      <c r="R59" s="9">
        <f>Q59/Q3</f>
        <v>0.58014440320427385</v>
      </c>
      <c r="S59" s="17">
        <f t="shared" si="6"/>
        <v>69109.250800000023</v>
      </c>
      <c r="T59" s="9">
        <f>S59/S3</f>
        <v>0.52355493030303046</v>
      </c>
      <c r="U59" s="20">
        <f>(SUM(P48:P59)-SUM(O48:O59))/132000</f>
        <v>6.106631460625947E-2</v>
      </c>
      <c r="V59" s="1">
        <f>SUM(P48:P59)</f>
        <v>9275.6779140131257</v>
      </c>
    </row>
    <row r="60" spans="2:22" x14ac:dyDescent="0.25">
      <c r="B60">
        <v>2024</v>
      </c>
      <c r="C60" t="s">
        <v>25</v>
      </c>
      <c r="D60" s="21">
        <f t="shared" ref="D53:D63" si="14">AVERAGE(D12,D24,D36,D48)</f>
        <v>61.25</v>
      </c>
      <c r="E60" s="22">
        <f t="shared" si="1"/>
        <v>41.75</v>
      </c>
      <c r="F60" s="23">
        <v>990</v>
      </c>
      <c r="G60" s="21">
        <f t="shared" si="12"/>
        <v>19.5</v>
      </c>
      <c r="H60" s="24">
        <f t="shared" si="0"/>
        <v>0.3183673469387755</v>
      </c>
      <c r="I60" s="25">
        <f>AVERAGE(I47:I49,I57:I59)</f>
        <v>1.1299833333333333</v>
      </c>
      <c r="J60" s="29">
        <v>0</v>
      </c>
      <c r="K60" s="26">
        <v>3.9E-2</v>
      </c>
      <c r="L60" s="27">
        <f t="shared" si="8"/>
        <v>22.795175</v>
      </c>
      <c r="M60" s="30">
        <f t="shared" si="2"/>
        <v>88.92680416666667</v>
      </c>
      <c r="N60" s="16">
        <f t="shared" si="9"/>
        <v>11.7</v>
      </c>
      <c r="O60" s="31">
        <f t="shared" si="4"/>
        <v>95.723826528705203</v>
      </c>
      <c r="P60" s="28">
        <f t="shared" si="13"/>
        <v>27.698152637961471</v>
      </c>
      <c r="Q60" s="8">
        <f t="shared" si="7"/>
        <v>76551.363070326188</v>
      </c>
      <c r="R60" s="9">
        <f>Q60/Q3</f>
        <v>0.57993456871459237</v>
      </c>
      <c r="S60" s="17">
        <f t="shared" si="6"/>
        <v>68985.828820833354</v>
      </c>
      <c r="T60" s="9">
        <f>S60/S3</f>
        <v>0.5226199153093436</v>
      </c>
    </row>
    <row r="61" spans="2:22" x14ac:dyDescent="0.25">
      <c r="C61" t="s">
        <v>26</v>
      </c>
      <c r="D61" s="21">
        <f t="shared" si="14"/>
        <v>196.25</v>
      </c>
      <c r="E61" s="22">
        <f t="shared" si="1"/>
        <v>65.75</v>
      </c>
      <c r="F61" s="23">
        <v>874</v>
      </c>
      <c r="G61" s="21">
        <f t="shared" si="12"/>
        <v>130.5</v>
      </c>
      <c r="H61" s="24">
        <f t="shared" si="0"/>
        <v>0.664968152866242</v>
      </c>
      <c r="I61" s="25">
        <f>AVERAGE(I48:I50,I58:I60)</f>
        <v>0.88248055555555549</v>
      </c>
      <c r="J61" s="29">
        <v>0</v>
      </c>
      <c r="K61" s="26">
        <v>3.9E-2</v>
      </c>
      <c r="L61" s="27">
        <f t="shared" si="8"/>
        <v>120.25321249999999</v>
      </c>
      <c r="M61" s="30">
        <f t="shared" si="2"/>
        <v>123.77309652777777</v>
      </c>
      <c r="N61" s="16">
        <f t="shared" si="9"/>
        <v>78.3</v>
      </c>
      <c r="O61" s="31">
        <f t="shared" si="4"/>
        <v>95.689203837907726</v>
      </c>
      <c r="P61" s="28">
        <f t="shared" si="13"/>
        <v>226.63710518987006</v>
      </c>
      <c r="Q61" s="8">
        <f t="shared" si="7"/>
        <v>76324.725965136313</v>
      </c>
      <c r="R61" s="9">
        <f>Q61/Q3</f>
        <v>0.57821762094800233</v>
      </c>
      <c r="S61" s="17">
        <f t="shared" si="6"/>
        <v>68663.502511805578</v>
      </c>
      <c r="T61" s="9">
        <f>S61/S3</f>
        <v>0.5201780493318604</v>
      </c>
    </row>
    <row r="62" spans="2:22" x14ac:dyDescent="0.25">
      <c r="C62" t="s">
        <v>27</v>
      </c>
      <c r="D62" s="21">
        <f t="shared" si="14"/>
        <v>735.5</v>
      </c>
      <c r="E62" s="22">
        <f t="shared" si="1"/>
        <v>224</v>
      </c>
      <c r="F62" s="23">
        <v>534</v>
      </c>
      <c r="G62" s="21">
        <f t="shared" si="12"/>
        <v>511.5</v>
      </c>
      <c r="H62" s="24">
        <f t="shared" si="0"/>
        <v>0.69544527532290956</v>
      </c>
      <c r="I62" s="25">
        <f t="shared" ref="I51:I114" si="15">AVERAGE(I49:I51,I59:I61)</f>
        <v>0.83596064814814819</v>
      </c>
      <c r="J62" s="29">
        <v>0</v>
      </c>
      <c r="K62" s="26">
        <v>3.9E-2</v>
      </c>
      <c r="L62" s="27">
        <f t="shared" si="8"/>
        <v>447.54237152777785</v>
      </c>
      <c r="M62" s="30">
        <f t="shared" si="2"/>
        <v>411.25518518518516</v>
      </c>
      <c r="N62" s="16">
        <f t="shared" si="9"/>
        <v>306.89999999999998</v>
      </c>
      <c r="O62" s="31">
        <f t="shared" si="4"/>
        <v>95.40590745642038</v>
      </c>
      <c r="P62" s="28">
        <f t="shared" si="13"/>
        <v>1070.2916492565425</v>
      </c>
      <c r="Q62" s="8">
        <f t="shared" si="7"/>
        <v>75254.434315879771</v>
      </c>
      <c r="R62" s="9">
        <f>Q62/Q3</f>
        <v>0.57010935087787706</v>
      </c>
      <c r="S62" s="17">
        <f t="shared" si="6"/>
        <v>67497.804955092623</v>
      </c>
      <c r="T62" s="9">
        <f>S62/S3</f>
        <v>0.51134700723555016</v>
      </c>
    </row>
    <row r="63" spans="2:22" x14ac:dyDescent="0.25">
      <c r="C63" t="s">
        <v>28</v>
      </c>
      <c r="D63" s="21">
        <f t="shared" si="14"/>
        <v>1352.5</v>
      </c>
      <c r="E63" s="22">
        <f t="shared" si="1"/>
        <v>301.5</v>
      </c>
      <c r="F63" s="23">
        <v>500</v>
      </c>
      <c r="G63" s="21">
        <f t="shared" si="12"/>
        <v>1051</v>
      </c>
      <c r="H63" s="24">
        <f t="shared" si="0"/>
        <v>0.77707948243992608</v>
      </c>
      <c r="I63" s="25">
        <f t="shared" si="15"/>
        <v>0.80825408950617295</v>
      </c>
      <c r="J63" s="29">
        <v>0</v>
      </c>
      <c r="K63" s="26">
        <v>3.9E-2</v>
      </c>
      <c r="L63" s="27">
        <f t="shared" si="8"/>
        <v>890.46404807098781</v>
      </c>
      <c r="M63" s="30">
        <f t="shared" si="2"/>
        <v>545.18860798611115</v>
      </c>
      <c r="N63" s="16">
        <f t="shared" si="9"/>
        <v>630.6</v>
      </c>
      <c r="O63" s="31">
        <f t="shared" si="4"/>
        <v>94.068042894849711</v>
      </c>
      <c r="P63" s="28">
        <f t="shared" si="13"/>
        <v>1972.1846131622494</v>
      </c>
      <c r="Q63" s="8">
        <f t="shared" si="7"/>
        <v>73282.249702717527</v>
      </c>
      <c r="R63" s="9">
        <f>Q63/Q3</f>
        <v>0.55516855835392065</v>
      </c>
      <c r="S63" s="17">
        <f t="shared" si="6"/>
        <v>65431.552299035524</v>
      </c>
      <c r="T63" s="9">
        <f>S63/S3</f>
        <v>0.49569357802299641</v>
      </c>
    </row>
    <row r="64" spans="2:22" x14ac:dyDescent="0.25">
      <c r="C64" t="s">
        <v>17</v>
      </c>
      <c r="D64" s="21">
        <f>AVERAGE(D16,D28,D40,D52)</f>
        <v>1447.5</v>
      </c>
      <c r="E64" s="22">
        <f t="shared" si="1"/>
        <v>136.5</v>
      </c>
      <c r="F64" s="23">
        <v>342</v>
      </c>
      <c r="G64" s="21">
        <f t="shared" si="12"/>
        <v>1311</v>
      </c>
      <c r="H64" s="24">
        <f t="shared" si="0"/>
        <v>0.90569948186528493</v>
      </c>
      <c r="I64" s="25">
        <f t="shared" si="15"/>
        <v>0.69141588220164607</v>
      </c>
      <c r="J64" s="29">
        <v>0</v>
      </c>
      <c r="K64" s="26">
        <v>3.9E-2</v>
      </c>
      <c r="L64" s="27">
        <f t="shared" si="8"/>
        <v>957.57522156635798</v>
      </c>
      <c r="M64" s="30">
        <f t="shared" si="2"/>
        <v>230.87826792052471</v>
      </c>
      <c r="N64" s="16">
        <f t="shared" si="9"/>
        <v>786.6</v>
      </c>
      <c r="O64" s="31">
        <f t="shared" si="4"/>
        <v>91.602812128396906</v>
      </c>
      <c r="P64" s="28">
        <f t="shared" si="13"/>
        <v>1883.450677358486</v>
      </c>
      <c r="Q64" s="8">
        <f t="shared" si="7"/>
        <v>71398.79902535904</v>
      </c>
      <c r="R64" s="9">
        <f>Q64/Q3</f>
        <v>0.54089999261635635</v>
      </c>
      <c r="S64" s="17">
        <f t="shared" si="6"/>
        <v>63456.498809548641</v>
      </c>
      <c r="T64" s="9">
        <f>S64/S3</f>
        <v>0.48073105158748969</v>
      </c>
    </row>
    <row r="65" spans="2:22" x14ac:dyDescent="0.25">
      <c r="C65" t="s">
        <v>18</v>
      </c>
      <c r="D65" s="21">
        <f t="shared" ref="D65:D75" si="16">AVERAGE(D5,D17,D29,D41,D53)</f>
        <v>1447.6</v>
      </c>
      <c r="E65" s="22">
        <f t="shared" si="1"/>
        <v>191.09999999999991</v>
      </c>
      <c r="F65" s="23">
        <v>277</v>
      </c>
      <c r="G65" s="21">
        <f t="shared" si="12"/>
        <v>1256.5</v>
      </c>
      <c r="H65" s="24">
        <f t="shared" si="0"/>
        <v>0.86798839458413934</v>
      </c>
      <c r="I65" s="25">
        <f t="shared" si="15"/>
        <v>0.60310510330932787</v>
      </c>
      <c r="J65" s="29">
        <v>0</v>
      </c>
      <c r="K65" s="26">
        <v>3.9E-2</v>
      </c>
      <c r="L65" s="27">
        <f t="shared" si="8"/>
        <v>806.80506230817048</v>
      </c>
      <c r="M65" s="30">
        <f t="shared" si="2"/>
        <v>306.3533852424124</v>
      </c>
      <c r="N65" s="16">
        <f t="shared" si="9"/>
        <v>753.9</v>
      </c>
      <c r="O65" s="31">
        <f t="shared" si="4"/>
        <v>89.2484987816988</v>
      </c>
      <c r="P65" s="28">
        <f t="shared" si="13"/>
        <v>1777.8099487688842</v>
      </c>
      <c r="Q65" s="8">
        <f t="shared" si="7"/>
        <v>69620.989076590151</v>
      </c>
      <c r="R65" s="9">
        <f>Q65/Q3</f>
        <v>0.52743173542871324</v>
      </c>
      <c r="S65" s="17">
        <f t="shared" si="6"/>
        <v>61589.440361998059</v>
      </c>
      <c r="T65" s="9">
        <f>S65/S3</f>
        <v>0.46658666940907623</v>
      </c>
    </row>
    <row r="66" spans="2:22" x14ac:dyDescent="0.25">
      <c r="C66" t="s">
        <v>19</v>
      </c>
      <c r="D66" s="21">
        <f t="shared" si="16"/>
        <v>1323.4</v>
      </c>
      <c r="E66" s="22">
        <f t="shared" si="1"/>
        <v>283.40000000000009</v>
      </c>
      <c r="F66" s="23">
        <v>310</v>
      </c>
      <c r="G66" s="21">
        <f t="shared" si="12"/>
        <v>1040</v>
      </c>
      <c r="H66" s="24">
        <f t="shared" si="0"/>
        <v>0.78585461689587421</v>
      </c>
      <c r="I66" s="25">
        <f t="shared" si="15"/>
        <v>0.56317917916952454</v>
      </c>
      <c r="J66" s="29">
        <v>0</v>
      </c>
      <c r="K66" s="26">
        <v>3.9E-2</v>
      </c>
      <c r="L66" s="27">
        <f t="shared" si="8"/>
        <v>626.26634633630556</v>
      </c>
      <c r="M66" s="30">
        <f t="shared" si="2"/>
        <v>443.0049793766434</v>
      </c>
      <c r="N66" s="16">
        <f t="shared" si="9"/>
        <v>624</v>
      </c>
      <c r="O66" s="31">
        <f t="shared" si="4"/>
        <v>87.026236345737686</v>
      </c>
      <c r="P66" s="28">
        <f t="shared" si="13"/>
        <v>1606.2450893672112</v>
      </c>
      <c r="Q66" s="8">
        <f t="shared" si="7"/>
        <v>68014.743987222944</v>
      </c>
      <c r="R66" s="9">
        <f>Q66/Q3</f>
        <v>0.51526321202441627</v>
      </c>
      <c r="S66" s="17">
        <f t="shared" si="6"/>
        <v>59896.169036285108</v>
      </c>
      <c r="T66" s="9">
        <f>S66/S3</f>
        <v>0.45375885633549323</v>
      </c>
    </row>
    <row r="67" spans="2:22" x14ac:dyDescent="0.25">
      <c r="C67" t="s">
        <v>20</v>
      </c>
      <c r="D67" s="21">
        <f t="shared" si="16"/>
        <v>1099</v>
      </c>
      <c r="E67" s="22">
        <f t="shared" si="1"/>
        <v>258.5</v>
      </c>
      <c r="F67" s="23">
        <v>355.25</v>
      </c>
      <c r="G67" s="21">
        <f t="shared" si="12"/>
        <v>840.5</v>
      </c>
      <c r="H67" s="24">
        <f t="shared" si="0"/>
        <v>0.76478616924476794</v>
      </c>
      <c r="I67" s="25">
        <f t="shared" si="15"/>
        <v>0.50658336078008304</v>
      </c>
      <c r="J67" s="29">
        <v>0</v>
      </c>
      <c r="K67" s="26">
        <v>3.9E-2</v>
      </c>
      <c r="L67" s="27">
        <f t="shared" si="8"/>
        <v>458.5628147356598</v>
      </c>
      <c r="M67" s="30">
        <f t="shared" si="2"/>
        <v>389.4517987616515</v>
      </c>
      <c r="N67" s="16">
        <f t="shared" si="9"/>
        <v>504.29999999999995</v>
      </c>
      <c r="O67" s="31">
        <f t="shared" si="4"/>
        <v>85.018429984028685</v>
      </c>
      <c r="P67" s="28">
        <f t="shared" si="13"/>
        <v>1267.2961835132826</v>
      </c>
      <c r="Q67" s="8">
        <f t="shared" si="7"/>
        <v>66747.447803709656</v>
      </c>
      <c r="R67" s="9">
        <f>Q67/Q3</f>
        <v>0.50566248336143682</v>
      </c>
      <c r="S67" s="17">
        <f t="shared" si="6"/>
        <v>58543.854422787801</v>
      </c>
      <c r="T67" s="9">
        <f>S67/S3</f>
        <v>0.44351404865748334</v>
      </c>
    </row>
    <row r="68" spans="2:22" x14ac:dyDescent="0.25">
      <c r="C68" t="s">
        <v>21</v>
      </c>
      <c r="D68" s="21">
        <f t="shared" si="16"/>
        <v>745.4</v>
      </c>
      <c r="E68" s="22">
        <f t="shared" si="1"/>
        <v>137.89999999999998</v>
      </c>
      <c r="F68" s="23">
        <v>426.75</v>
      </c>
      <c r="G68" s="21">
        <f t="shared" si="12"/>
        <v>607.5</v>
      </c>
      <c r="H68" s="24">
        <f t="shared" ref="H68:H131" si="17">G68/D68</f>
        <v>0.81499865843842234</v>
      </c>
      <c r="I68" s="25">
        <f t="shared" si="15"/>
        <v>0.45844460720982255</v>
      </c>
      <c r="J68" s="29">
        <v>0</v>
      </c>
      <c r="K68" s="26">
        <v>3.9E-2</v>
      </c>
      <c r="L68" s="27">
        <f t="shared" si="8"/>
        <v>302.19759887996719</v>
      </c>
      <c r="M68" s="30">
        <f t="shared" si="2"/>
        <v>201.11951133423449</v>
      </c>
      <c r="N68" s="16">
        <f t="shared" si="9"/>
        <v>364.5</v>
      </c>
      <c r="O68" s="31">
        <f t="shared" si="4"/>
        <v>83.43430975463707</v>
      </c>
      <c r="P68" s="28">
        <f t="shared" si="13"/>
        <v>784.38280045956458</v>
      </c>
      <c r="Q68" s="8">
        <f t="shared" si="7"/>
        <v>65963.065003250085</v>
      </c>
      <c r="R68" s="9">
        <f>Q68/Q3</f>
        <v>0.49972018941856128</v>
      </c>
      <c r="S68" s="17">
        <f t="shared" si="6"/>
        <v>57676.037312573601</v>
      </c>
      <c r="T68" s="9">
        <f>S68/S3</f>
        <v>0.43693967661040606</v>
      </c>
    </row>
    <row r="69" spans="2:22" x14ac:dyDescent="0.25">
      <c r="C69" t="s">
        <v>22</v>
      </c>
      <c r="D69" s="21">
        <f t="shared" si="16"/>
        <v>342</v>
      </c>
      <c r="E69" s="22">
        <f t="shared" ref="E69:E82" si="18">D69-G69</f>
        <v>130.5</v>
      </c>
      <c r="F69" s="23">
        <v>570.25</v>
      </c>
      <c r="G69" s="21">
        <f t="shared" si="12"/>
        <v>211.5</v>
      </c>
      <c r="H69" s="24">
        <f t="shared" si="17"/>
        <v>0.61842105263157898</v>
      </c>
      <c r="I69" s="25">
        <f t="shared" si="15"/>
        <v>0.50816785785990504</v>
      </c>
      <c r="J69" s="29">
        <v>0</v>
      </c>
      <c r="K69" s="26">
        <v>3.9E-2</v>
      </c>
      <c r="L69" s="27">
        <f t="shared" si="8"/>
        <v>115.72600193736992</v>
      </c>
      <c r="M69" s="30">
        <f t="shared" ref="M69:M132" si="19">(E69*I69)+(E69*1)</f>
        <v>196.81590545071759</v>
      </c>
      <c r="N69" s="16">
        <f t="shared" si="9"/>
        <v>126.89999999999999</v>
      </c>
      <c r="O69" s="31">
        <f t="shared" ref="O69:O132" si="20">MAX(0,((Q68*1.5%)/12))</f>
        <v>82.453831254062607</v>
      </c>
      <c r="P69" s="28">
        <f t="shared" si="13"/>
        <v>356.98807613402488</v>
      </c>
      <c r="Q69" s="8">
        <f t="shared" si="7"/>
        <v>65606.076927116053</v>
      </c>
      <c r="R69" s="9">
        <f>Q69/Q3</f>
        <v>0.49701573429633372</v>
      </c>
      <c r="S69" s="17">
        <f t="shared" ref="S69:S132" si="21">S68-P69-O69</f>
        <v>57236.595405185515</v>
      </c>
      <c r="T69" s="9">
        <f>S69/S3</f>
        <v>0.4336105712514054</v>
      </c>
    </row>
    <row r="70" spans="2:22" x14ac:dyDescent="0.25">
      <c r="C70" t="s">
        <v>23</v>
      </c>
      <c r="D70" s="21">
        <f t="shared" si="16"/>
        <v>82</v>
      </c>
      <c r="E70" s="22">
        <f t="shared" si="18"/>
        <v>59.5</v>
      </c>
      <c r="F70" s="23">
        <v>726</v>
      </c>
      <c r="G70" s="21">
        <f t="shared" si="12"/>
        <v>22.5</v>
      </c>
      <c r="H70" s="24">
        <f t="shared" si="17"/>
        <v>0.27439024390243905</v>
      </c>
      <c r="I70" s="25">
        <f t="shared" si="15"/>
        <v>0.54079930430830181</v>
      </c>
      <c r="J70" s="29">
        <v>0</v>
      </c>
      <c r="K70" s="26">
        <v>3.9E-2</v>
      </c>
      <c r="L70" s="27">
        <f t="shared" si="8"/>
        <v>13.04548434693679</v>
      </c>
      <c r="M70" s="30">
        <f t="shared" si="19"/>
        <v>91.67755860634395</v>
      </c>
      <c r="N70" s="16">
        <f t="shared" si="9"/>
        <v>13.5</v>
      </c>
      <c r="O70" s="31">
        <f t="shared" si="20"/>
        <v>82.007596158895055</v>
      </c>
      <c r="P70" s="28">
        <f t="shared" si="13"/>
        <v>36.215446794385684</v>
      </c>
      <c r="Q70" s="8">
        <f t="shared" ref="Q70:Q133" si="22">Q69-P70</f>
        <v>65569.861480321662</v>
      </c>
      <c r="R70" s="9">
        <f>Q70/Q3</f>
        <v>0.49674137485092168</v>
      </c>
      <c r="S70" s="17">
        <f t="shared" si="21"/>
        <v>57118.372362232236</v>
      </c>
      <c r="T70" s="9">
        <f>S70/S3</f>
        <v>0.432714942138123</v>
      </c>
    </row>
    <row r="71" spans="2:22" x14ac:dyDescent="0.25">
      <c r="C71" t="s">
        <v>24</v>
      </c>
      <c r="D71" s="21">
        <f t="shared" si="16"/>
        <v>23.866666666666667</v>
      </c>
      <c r="E71" s="22">
        <f t="shared" si="18"/>
        <v>20.616666666666667</v>
      </c>
      <c r="F71" s="23">
        <v>1102.25</v>
      </c>
      <c r="G71" s="21">
        <f t="shared" si="12"/>
        <v>3.25</v>
      </c>
      <c r="H71" s="24">
        <f t="shared" si="17"/>
        <v>0.13617318435754189</v>
      </c>
      <c r="I71" s="25">
        <f t="shared" si="15"/>
        <v>0.68818251711856038</v>
      </c>
      <c r="J71" s="29">
        <v>0</v>
      </c>
      <c r="K71" s="26">
        <v>3.9E-2</v>
      </c>
      <c r="L71" s="27">
        <f t="shared" si="8"/>
        <v>2.3633431806353213</v>
      </c>
      <c r="M71" s="30">
        <f t="shared" si="19"/>
        <v>34.80469622792765</v>
      </c>
      <c r="N71" s="16">
        <f t="shared" si="9"/>
        <v>1.95</v>
      </c>
      <c r="O71" s="31">
        <f t="shared" si="20"/>
        <v>81.962326850402079</v>
      </c>
      <c r="P71" s="28">
        <f t="shared" si="13"/>
        <v>-42.844287441839107</v>
      </c>
      <c r="Q71" s="8">
        <f t="shared" si="22"/>
        <v>65612.705767763502</v>
      </c>
      <c r="R71" s="9">
        <f>Q71/Q3</f>
        <v>0.49706595278608712</v>
      </c>
      <c r="S71" s="17">
        <f t="shared" si="21"/>
        <v>57079.254322823675</v>
      </c>
      <c r="T71" s="9">
        <f>S71/S3</f>
        <v>0.43241859335472482</v>
      </c>
      <c r="U71" s="20">
        <f>(SUM(P59:P70)-SUM(O59:O70))/132000</f>
        <v>7.4688112414550825E-2</v>
      </c>
      <c r="V71" s="1">
        <f>SUM(P59:P70)</f>
        <v>10936.142038244256</v>
      </c>
    </row>
    <row r="72" spans="2:22" x14ac:dyDescent="0.25">
      <c r="B72">
        <v>2025</v>
      </c>
      <c r="C72" t="s">
        <v>25</v>
      </c>
      <c r="D72" s="21">
        <f t="shared" si="16"/>
        <v>61.25</v>
      </c>
      <c r="E72" s="22">
        <f t="shared" si="18"/>
        <v>45</v>
      </c>
      <c r="F72" s="23">
        <v>990</v>
      </c>
      <c r="G72" s="21">
        <f t="shared" si="12"/>
        <v>16.25</v>
      </c>
      <c r="H72" s="24">
        <f t="shared" si="17"/>
        <v>0.26530612244897961</v>
      </c>
      <c r="I72" s="25">
        <f t="shared" si="15"/>
        <v>0.73071892802927607</v>
      </c>
      <c r="J72" s="29">
        <v>0</v>
      </c>
      <c r="K72" s="26">
        <v>3.9E-2</v>
      </c>
      <c r="L72" s="27">
        <f t="shared" si="8"/>
        <v>12.507932580475735</v>
      </c>
      <c r="M72" s="30">
        <f t="shared" si="19"/>
        <v>77.882351761317423</v>
      </c>
      <c r="N72" s="16">
        <f t="shared" si="9"/>
        <v>9.75</v>
      </c>
      <c r="O72" s="31">
        <f t="shared" si="20"/>
        <v>82.015882209704372</v>
      </c>
      <c r="P72" s="28">
        <f t="shared" si="13"/>
        <v>18.12440213208879</v>
      </c>
      <c r="Q72" s="8">
        <f t="shared" si="22"/>
        <v>65594.581365631413</v>
      </c>
      <c r="R72" s="9">
        <f>Q72/Q3</f>
        <v>0.4969286467093289</v>
      </c>
      <c r="S72" s="17">
        <f t="shared" si="21"/>
        <v>56979.114038481879</v>
      </c>
      <c r="T72" s="9">
        <f>S72/S3</f>
        <v>0.43165995483698394</v>
      </c>
    </row>
    <row r="73" spans="2:22" x14ac:dyDescent="0.25">
      <c r="C73" t="s">
        <v>26</v>
      </c>
      <c r="D73" s="21">
        <f t="shared" si="16"/>
        <v>196.25</v>
      </c>
      <c r="E73" s="22">
        <f t="shared" si="18"/>
        <v>56.5</v>
      </c>
      <c r="F73" s="23">
        <v>874</v>
      </c>
      <c r="G73" s="21">
        <f t="shared" si="12"/>
        <v>139.75</v>
      </c>
      <c r="H73" s="24">
        <f t="shared" si="17"/>
        <v>0.71210191082802543</v>
      </c>
      <c r="I73" s="25">
        <f t="shared" si="15"/>
        <v>0.80135421441552923</v>
      </c>
      <c r="J73" s="29">
        <v>0</v>
      </c>
      <c r="K73" s="26">
        <v>3.9E-2</v>
      </c>
      <c r="L73" s="27">
        <f t="shared" si="8"/>
        <v>117.43950146457021</v>
      </c>
      <c r="M73" s="30">
        <f t="shared" si="19"/>
        <v>101.77651311447741</v>
      </c>
      <c r="N73" s="16">
        <f t="shared" si="9"/>
        <v>83.85</v>
      </c>
      <c r="O73" s="31">
        <f t="shared" si="20"/>
        <v>81.993226707039256</v>
      </c>
      <c r="P73" s="28">
        <f t="shared" si="13"/>
        <v>221.0727878720084</v>
      </c>
      <c r="Q73" s="8">
        <f t="shared" si="22"/>
        <v>65373.508577759407</v>
      </c>
      <c r="R73" s="9">
        <f>Q73/Q3</f>
        <v>0.49525385286181367</v>
      </c>
      <c r="S73" s="17">
        <f t="shared" si="21"/>
        <v>56676.048023902833</v>
      </c>
      <c r="T73" s="9">
        <f>S73/S3</f>
        <v>0.42936400018108206</v>
      </c>
    </row>
    <row r="74" spans="2:22" x14ac:dyDescent="0.25">
      <c r="C74" t="s">
        <v>27</v>
      </c>
      <c r="D74" s="21">
        <f t="shared" si="16"/>
        <v>735.5</v>
      </c>
      <c r="E74" s="22">
        <f t="shared" si="18"/>
        <v>340.25</v>
      </c>
      <c r="F74" s="23">
        <v>534</v>
      </c>
      <c r="G74" s="21">
        <f t="shared" si="12"/>
        <v>395.25</v>
      </c>
      <c r="H74" s="24">
        <f t="shared" si="17"/>
        <v>0.53738953093133923</v>
      </c>
      <c r="I74" s="25">
        <f t="shared" si="15"/>
        <v>0.79115849212887357</v>
      </c>
      <c r="J74" s="29">
        <v>0</v>
      </c>
      <c r="K74" s="26">
        <v>3.9E-2</v>
      </c>
      <c r="L74" s="27">
        <f t="shared" ref="L74:L137" si="23">(I74*G74)+(J74*G74)+(K74*G74)</f>
        <v>328.12014401393731</v>
      </c>
      <c r="M74" s="30">
        <f t="shared" si="19"/>
        <v>609.44167694684916</v>
      </c>
      <c r="N74" s="16">
        <f t="shared" si="9"/>
        <v>237.14999999999998</v>
      </c>
      <c r="O74" s="31">
        <f t="shared" si="20"/>
        <v>81.716885722199251</v>
      </c>
      <c r="P74" s="28">
        <f t="shared" si="13"/>
        <v>1092.9949352385872</v>
      </c>
      <c r="Q74" s="8">
        <f t="shared" si="22"/>
        <v>64280.513642520818</v>
      </c>
      <c r="R74" s="9">
        <f>Q74/Q3</f>
        <v>0.4869735882009153</v>
      </c>
      <c r="S74" s="17">
        <f t="shared" si="21"/>
        <v>55501.336202942046</v>
      </c>
      <c r="T74" s="9">
        <f>S74/S3</f>
        <v>0.42046466820410638</v>
      </c>
    </row>
    <row r="75" spans="2:22" x14ac:dyDescent="0.25">
      <c r="C75" t="s">
        <v>28</v>
      </c>
      <c r="D75" s="21">
        <f t="shared" si="16"/>
        <v>1352.5</v>
      </c>
      <c r="E75" s="22">
        <f t="shared" si="18"/>
        <v>307</v>
      </c>
      <c r="F75" s="23">
        <v>500</v>
      </c>
      <c r="G75" s="21">
        <f t="shared" si="12"/>
        <v>1045.5</v>
      </c>
      <c r="H75" s="24">
        <f t="shared" si="17"/>
        <v>0.77301293900184842</v>
      </c>
      <c r="I75" s="25">
        <f t="shared" si="15"/>
        <v>0.77647704240494109</v>
      </c>
      <c r="J75" s="29">
        <v>0</v>
      </c>
      <c r="K75" s="26">
        <v>3.9E-2</v>
      </c>
      <c r="L75" s="27">
        <f t="shared" si="23"/>
        <v>852.58124783436585</v>
      </c>
      <c r="M75" s="30">
        <f t="shared" si="19"/>
        <v>545.37845201831692</v>
      </c>
      <c r="N75" s="16">
        <f t="shared" si="9"/>
        <v>627.29999999999995</v>
      </c>
      <c r="O75" s="31">
        <f t="shared" si="20"/>
        <v>80.35064205315102</v>
      </c>
      <c r="P75" s="28">
        <f t="shared" si="13"/>
        <v>1944.9090577995316</v>
      </c>
      <c r="Q75" s="8">
        <f t="shared" si="22"/>
        <v>62335.604584721288</v>
      </c>
      <c r="R75" s="9">
        <f>Q75/Q3</f>
        <v>0.47223942867213098</v>
      </c>
      <c r="S75" s="17">
        <f t="shared" si="21"/>
        <v>53476.076503089367</v>
      </c>
      <c r="T75" s="9">
        <f>S75/S3</f>
        <v>0.40512179169007095</v>
      </c>
    </row>
    <row r="76" spans="2:22" x14ac:dyDescent="0.25">
      <c r="C76" t="s">
        <v>17</v>
      </c>
      <c r="D76" s="21">
        <f>AVERAGE(D16,D28,D40,D52,D64)</f>
        <v>1447.5</v>
      </c>
      <c r="E76" s="22">
        <f t="shared" si="18"/>
        <v>55</v>
      </c>
      <c r="F76" s="23">
        <v>342</v>
      </c>
      <c r="G76" s="21">
        <f t="shared" si="12"/>
        <v>1392.5</v>
      </c>
      <c r="H76" s="24">
        <f t="shared" si="17"/>
        <v>0.96200345423143352</v>
      </c>
      <c r="I76" s="25">
        <f t="shared" si="15"/>
        <v>0.74529413732774852</v>
      </c>
      <c r="J76" s="29">
        <v>0</v>
      </c>
      <c r="K76" s="26">
        <v>3.9E-2</v>
      </c>
      <c r="L76" s="27">
        <f t="shared" si="23"/>
        <v>1092.1295862288896</v>
      </c>
      <c r="M76" s="30">
        <f t="shared" si="19"/>
        <v>95.991177553026176</v>
      </c>
      <c r="N76" s="16">
        <f t="shared" ref="N76:N139" si="24">G76*0.6</f>
        <v>835.5</v>
      </c>
      <c r="O76" s="31">
        <f t="shared" si="20"/>
        <v>77.919505730901605</v>
      </c>
      <c r="P76" s="28">
        <f t="shared" si="13"/>
        <v>1945.7012580510141</v>
      </c>
      <c r="Q76" s="8">
        <f t="shared" si="22"/>
        <v>60389.903326670275</v>
      </c>
      <c r="R76" s="9">
        <f>Q76/Q3</f>
        <v>0.45749926762628995</v>
      </c>
      <c r="S76" s="17">
        <f t="shared" si="21"/>
        <v>51452.45573930745</v>
      </c>
      <c r="T76" s="9">
        <f>S76/S3</f>
        <v>0.38979133135838978</v>
      </c>
    </row>
    <row r="77" spans="2:22" x14ac:dyDescent="0.25">
      <c r="C77" t="s">
        <v>18</v>
      </c>
      <c r="D77" s="21">
        <f t="shared" ref="D77:D140" si="25">AVERAGE(D5,D17,D29,D41,D53,D65)</f>
        <v>1447.6000000000001</v>
      </c>
      <c r="E77" s="22">
        <f t="shared" si="18"/>
        <v>156.85000000000014</v>
      </c>
      <c r="F77" s="23">
        <v>277</v>
      </c>
      <c r="G77" s="21">
        <f t="shared" si="12"/>
        <v>1290.75</v>
      </c>
      <c r="H77" s="24">
        <f t="shared" si="17"/>
        <v>0.89164824537164955</v>
      </c>
      <c r="I77" s="25">
        <f t="shared" si="15"/>
        <v>0.69510497275701022</v>
      </c>
      <c r="J77" s="29">
        <v>0</v>
      </c>
      <c r="K77" s="26">
        <v>3.9E-2</v>
      </c>
      <c r="L77" s="27">
        <f t="shared" si="23"/>
        <v>947.54599358611097</v>
      </c>
      <c r="M77" s="30">
        <f t="shared" si="19"/>
        <v>265.8772149769373</v>
      </c>
      <c r="N77" s="16">
        <f t="shared" si="24"/>
        <v>774.44999999999993</v>
      </c>
      <c r="O77" s="31">
        <f t="shared" si="20"/>
        <v>75.487379158337845</v>
      </c>
      <c r="P77" s="28">
        <f t="shared" si="13"/>
        <v>1912.3858294047102</v>
      </c>
      <c r="Q77" s="8">
        <f t="shared" si="22"/>
        <v>58477.517497265566</v>
      </c>
      <c r="R77" s="9">
        <f>Q77/Q3</f>
        <v>0.44301149619140578</v>
      </c>
      <c r="S77" s="17">
        <f t="shared" si="21"/>
        <v>49464.582530744403</v>
      </c>
      <c r="T77" s="9">
        <f>S77/S3</f>
        <v>0.37473168583897276</v>
      </c>
    </row>
    <row r="78" spans="2:22" x14ac:dyDescent="0.25">
      <c r="C78" t="s">
        <v>19</v>
      </c>
      <c r="D78" s="21">
        <f t="shared" si="25"/>
        <v>1323.3999999999999</v>
      </c>
      <c r="E78" s="22">
        <f t="shared" si="18"/>
        <v>332.89999999999986</v>
      </c>
      <c r="F78" s="23">
        <v>310</v>
      </c>
      <c r="G78" s="21">
        <f>(G54+G66)/2</f>
        <v>990.5</v>
      </c>
      <c r="H78" s="24">
        <f t="shared" si="17"/>
        <v>0.74845095964938801</v>
      </c>
      <c r="I78" s="25">
        <f t="shared" si="15"/>
        <v>0.6482906326247726</v>
      </c>
      <c r="J78" s="29">
        <v>0</v>
      </c>
      <c r="K78" s="26">
        <v>3.9E-2</v>
      </c>
      <c r="L78" s="27">
        <f t="shared" si="23"/>
        <v>680.76137161483723</v>
      </c>
      <c r="M78" s="30">
        <f t="shared" si="19"/>
        <v>548.71595160078664</v>
      </c>
      <c r="N78" s="16">
        <f t="shared" si="24"/>
        <v>594.29999999999995</v>
      </c>
      <c r="O78" s="31">
        <f t="shared" si="20"/>
        <v>73.096896871581961</v>
      </c>
      <c r="P78" s="28">
        <f t="shared" si="13"/>
        <v>1750.680426344042</v>
      </c>
      <c r="Q78" s="8">
        <f t="shared" si="22"/>
        <v>56726.837070921523</v>
      </c>
      <c r="R78" s="9">
        <f>Q78/Q3</f>
        <v>0.42974876568879944</v>
      </c>
      <c r="S78" s="17">
        <f t="shared" si="21"/>
        <v>47640.805207528778</v>
      </c>
      <c r="T78" s="9">
        <f>S78/S3</f>
        <v>0.36091519096612712</v>
      </c>
    </row>
    <row r="79" spans="2:22" x14ac:dyDescent="0.25">
      <c r="C79" t="s">
        <v>20</v>
      </c>
      <c r="D79" s="21">
        <f t="shared" si="25"/>
        <v>1099</v>
      </c>
      <c r="E79" s="22">
        <f t="shared" si="18"/>
        <v>351.75</v>
      </c>
      <c r="F79" s="23">
        <v>355.25</v>
      </c>
      <c r="G79" s="21">
        <f t="shared" si="12"/>
        <v>747.25</v>
      </c>
      <c r="H79" s="24">
        <f t="shared" si="17"/>
        <v>0.67993630573248409</v>
      </c>
      <c r="I79" s="25">
        <f t="shared" si="15"/>
        <v>0.60281614831149355</v>
      </c>
      <c r="J79" s="29">
        <v>0</v>
      </c>
      <c r="K79" s="26">
        <v>3.9E-2</v>
      </c>
      <c r="L79" s="27">
        <f t="shared" si="23"/>
        <v>479.59711682576352</v>
      </c>
      <c r="M79" s="30">
        <f t="shared" si="19"/>
        <v>563.79058016856789</v>
      </c>
      <c r="N79" s="16">
        <f t="shared" si="24"/>
        <v>448.34999999999997</v>
      </c>
      <c r="O79" s="31">
        <f t="shared" si="20"/>
        <v>70.908546338651902</v>
      </c>
      <c r="P79" s="28">
        <f t="shared" si="13"/>
        <v>1420.8291506556795</v>
      </c>
      <c r="Q79" s="8">
        <f t="shared" si="22"/>
        <v>55306.007920265845</v>
      </c>
      <c r="R79" s="9">
        <f>Q79/Q3</f>
        <v>0.41898490848686248</v>
      </c>
      <c r="S79" s="17">
        <f t="shared" si="21"/>
        <v>46149.067510534449</v>
      </c>
      <c r="T79" s="9">
        <f>S79/S3</f>
        <v>0.34961414780707917</v>
      </c>
    </row>
    <row r="80" spans="2:22" x14ac:dyDescent="0.25">
      <c r="C80" t="s">
        <v>21</v>
      </c>
      <c r="D80" s="21">
        <f t="shared" si="25"/>
        <v>745.4</v>
      </c>
      <c r="E80" s="22">
        <f t="shared" si="18"/>
        <v>212.14999999999998</v>
      </c>
      <c r="F80" s="23">
        <v>426.75</v>
      </c>
      <c r="G80" s="21">
        <f t="shared" si="12"/>
        <v>533.25</v>
      </c>
      <c r="H80" s="24">
        <f t="shared" si="17"/>
        <v>0.71538771129594847</v>
      </c>
      <c r="I80" s="25">
        <f t="shared" si="15"/>
        <v>0.56990126325718116</v>
      </c>
      <c r="J80" s="29">
        <v>0</v>
      </c>
      <c r="K80" s="26">
        <v>3.9E-2</v>
      </c>
      <c r="L80" s="27">
        <f t="shared" si="23"/>
        <v>324.69659863189185</v>
      </c>
      <c r="M80" s="30">
        <f t="shared" si="19"/>
        <v>333.05455300001097</v>
      </c>
      <c r="N80" s="16">
        <f t="shared" si="24"/>
        <v>319.95</v>
      </c>
      <c r="O80" s="31">
        <f t="shared" si="20"/>
        <v>69.132509900332295</v>
      </c>
      <c r="P80" s="28">
        <f t="shared" si="13"/>
        <v>908.56864173157055</v>
      </c>
      <c r="Q80" s="8">
        <f t="shared" si="22"/>
        <v>54397.439278534272</v>
      </c>
      <c r="R80" s="9">
        <f>Q80/Q3</f>
        <v>0.41210181271616875</v>
      </c>
      <c r="S80" s="17">
        <f t="shared" si="21"/>
        <v>45171.366358902545</v>
      </c>
      <c r="T80" s="9">
        <f>S80/S3</f>
        <v>0.34220732090077688</v>
      </c>
    </row>
    <row r="81" spans="2:22" x14ac:dyDescent="0.25">
      <c r="C81" t="s">
        <v>22</v>
      </c>
      <c r="D81" s="21">
        <f t="shared" si="25"/>
        <v>342</v>
      </c>
      <c r="E81" s="22">
        <f t="shared" si="18"/>
        <v>130.75</v>
      </c>
      <c r="F81" s="23">
        <v>570.25</v>
      </c>
      <c r="G81" s="21">
        <f t="shared" si="12"/>
        <v>211.25</v>
      </c>
      <c r="H81" s="24">
        <f t="shared" si="17"/>
        <v>0.61769005847953218</v>
      </c>
      <c r="I81" s="25">
        <f t="shared" si="15"/>
        <v>0.55473663559524622</v>
      </c>
      <c r="J81" s="29">
        <v>0</v>
      </c>
      <c r="K81" s="26">
        <v>3.9E-2</v>
      </c>
      <c r="L81" s="27">
        <f t="shared" si="23"/>
        <v>125.42686426949577</v>
      </c>
      <c r="M81" s="30">
        <f t="shared" si="19"/>
        <v>203.28181510407845</v>
      </c>
      <c r="N81" s="16">
        <f t="shared" si="24"/>
        <v>126.75</v>
      </c>
      <c r="O81" s="31">
        <f t="shared" si="20"/>
        <v>67.996799098167841</v>
      </c>
      <c r="P81" s="28">
        <f t="shared" si="13"/>
        <v>387.46188027540637</v>
      </c>
      <c r="Q81" s="8">
        <f t="shared" si="22"/>
        <v>54009.977398258867</v>
      </c>
      <c r="R81" s="9">
        <f>Q81/Q3</f>
        <v>0.40916649544135503</v>
      </c>
      <c r="S81" s="17">
        <f t="shared" si="21"/>
        <v>44715.907679528973</v>
      </c>
      <c r="T81" s="9">
        <f>S81/S3</f>
        <v>0.33875687636006796</v>
      </c>
    </row>
    <row r="82" spans="2:22" x14ac:dyDescent="0.25">
      <c r="C82" t="s">
        <v>23</v>
      </c>
      <c r="D82" s="21">
        <f>AVERAGE(D10,D22,D34,D46,D58,D70)</f>
        <v>82</v>
      </c>
      <c r="E82" s="22">
        <f t="shared" si="18"/>
        <v>61.25</v>
      </c>
      <c r="F82" s="23">
        <v>726</v>
      </c>
      <c r="G82" s="21">
        <f t="shared" si="12"/>
        <v>20.75</v>
      </c>
      <c r="H82" s="24">
        <f t="shared" si="17"/>
        <v>0.25304878048780488</v>
      </c>
      <c r="I82" s="25">
        <f t="shared" si="15"/>
        <v>0.57743395440844802</v>
      </c>
      <c r="J82" s="29">
        <v>0</v>
      </c>
      <c r="K82" s="26">
        <v>3.9E-2</v>
      </c>
      <c r="L82" s="27">
        <f t="shared" si="23"/>
        <v>12.791004553975297</v>
      </c>
      <c r="M82" s="30">
        <f t="shared" si="19"/>
        <v>96.617829707517444</v>
      </c>
      <c r="N82" s="16">
        <f t="shared" si="24"/>
        <v>12.45</v>
      </c>
      <c r="O82" s="31">
        <f t="shared" si="20"/>
        <v>67.512471747823582</v>
      </c>
      <c r="P82" s="28">
        <f t="shared" si="13"/>
        <v>54.346362513669163</v>
      </c>
      <c r="Q82" s="8">
        <f t="shared" si="22"/>
        <v>53955.631035745195</v>
      </c>
      <c r="R82" s="9">
        <f>Q82/Q3</f>
        <v>0.40875478057382725</v>
      </c>
      <c r="S82" s="17">
        <f t="shared" si="21"/>
        <v>44594.048845267476</v>
      </c>
      <c r="T82" s="9">
        <f>S82/S3</f>
        <v>0.33783370337323848</v>
      </c>
    </row>
    <row r="83" spans="2:22" x14ac:dyDescent="0.25">
      <c r="C83" t="s">
        <v>24</v>
      </c>
      <c r="D83" s="21">
        <f t="shared" si="25"/>
        <v>23.866666666666664</v>
      </c>
      <c r="E83" s="22">
        <f>D83-G83</f>
        <v>21.741666666666664</v>
      </c>
      <c r="F83" s="23">
        <v>1102.25</v>
      </c>
      <c r="G83" s="21">
        <f>(G59+G71)/2</f>
        <v>2.125</v>
      </c>
      <c r="H83" s="24">
        <f t="shared" si="17"/>
        <v>8.9036312849162025E-2</v>
      </c>
      <c r="I83" s="25">
        <f t="shared" si="15"/>
        <v>0.61029543378616891</v>
      </c>
      <c r="J83" s="29">
        <v>0</v>
      </c>
      <c r="K83" s="26">
        <v>3.9E-2</v>
      </c>
      <c r="L83" s="27">
        <f t="shared" si="23"/>
        <v>1.3797527967956089</v>
      </c>
      <c r="M83" s="30">
        <f t="shared" si="19"/>
        <v>35.010506556234283</v>
      </c>
      <c r="N83" s="16">
        <f t="shared" si="24"/>
        <v>1.2749999999999999</v>
      </c>
      <c r="O83" s="31">
        <f t="shared" si="20"/>
        <v>67.444538794681492</v>
      </c>
      <c r="P83" s="28">
        <f t="shared" si="13"/>
        <v>-29.779279441651603</v>
      </c>
      <c r="Q83" s="8">
        <f t="shared" si="22"/>
        <v>53985.410315186848</v>
      </c>
      <c r="R83" s="9">
        <f>Q83/Q3</f>
        <v>0.40898038117565794</v>
      </c>
      <c r="S83" s="17">
        <f t="shared" si="21"/>
        <v>44556.383585914446</v>
      </c>
      <c r="T83" s="9">
        <f>S83/S3</f>
        <v>0.33754836049935188</v>
      </c>
      <c r="U83" s="20">
        <f>(SUM(P71:P82)-SUM(O71:O82))/132000</f>
        <v>8.1091949789304341E-2</v>
      </c>
      <c r="V83" s="1">
        <f>SUM(P71:P82)</f>
        <v>11614.230444576468</v>
      </c>
    </row>
    <row r="84" spans="2:22" x14ac:dyDescent="0.25">
      <c r="B84">
        <v>2026</v>
      </c>
      <c r="C84" t="s">
        <v>25</v>
      </c>
      <c r="D84" s="21">
        <f t="shared" si="25"/>
        <v>61.25</v>
      </c>
      <c r="E84" s="22">
        <f t="shared" ref="E84:E143" si="26">D84-G84</f>
        <v>43.375</v>
      </c>
      <c r="F84" s="23">
        <v>990</v>
      </c>
      <c r="G84" s="21">
        <f t="shared" ref="G84:G143" si="27">(G60+G72)/2</f>
        <v>17.875</v>
      </c>
      <c r="H84" s="24">
        <f t="shared" si="17"/>
        <v>0.29183673469387755</v>
      </c>
      <c r="I84" s="25">
        <f t="shared" si="15"/>
        <v>0.6604536138922048</v>
      </c>
      <c r="J84" s="29">
        <v>0</v>
      </c>
      <c r="K84" s="26">
        <v>3.9E-2</v>
      </c>
      <c r="L84" s="27">
        <f t="shared" si="23"/>
        <v>12.502733348323162</v>
      </c>
      <c r="M84" s="30">
        <f t="shared" si="19"/>
        <v>72.022175502574385</v>
      </c>
      <c r="N84" s="16">
        <f t="shared" si="24"/>
        <v>10.725</v>
      </c>
      <c r="O84" s="31">
        <f t="shared" si="20"/>
        <v>67.481762893983557</v>
      </c>
      <c r="P84" s="28">
        <f t="shared" si="13"/>
        <v>27.768145956913983</v>
      </c>
      <c r="Q84" s="8">
        <f t="shared" si="22"/>
        <v>53957.642169229934</v>
      </c>
      <c r="R84" s="9">
        <f t="shared" ref="R84:R143" si="28">Q84/Q4</f>
        <v>0.41157698770333578</v>
      </c>
      <c r="S84" s="17">
        <f t="shared" si="21"/>
        <v>44461.133677063546</v>
      </c>
      <c r="T84" s="9">
        <f t="shared" ref="T84:T143" si="29">S84/S4</f>
        <v>0.33956709007457159</v>
      </c>
    </row>
    <row r="85" spans="2:22" x14ac:dyDescent="0.25">
      <c r="C85" t="s">
        <v>26</v>
      </c>
      <c r="D85" s="21">
        <f t="shared" si="25"/>
        <v>196.25</v>
      </c>
      <c r="E85" s="22">
        <f t="shared" si="26"/>
        <v>61.125</v>
      </c>
      <c r="F85" s="23">
        <v>874</v>
      </c>
      <c r="G85" s="21">
        <f t="shared" si="27"/>
        <v>135.125</v>
      </c>
      <c r="H85" s="24">
        <f t="shared" si="17"/>
        <v>0.68853503184713372</v>
      </c>
      <c r="I85" s="25">
        <f t="shared" si="15"/>
        <v>0.69523577277675008</v>
      </c>
      <c r="J85" s="29">
        <v>0</v>
      </c>
      <c r="K85" s="26">
        <v>3.9E-2</v>
      </c>
      <c r="L85" s="27">
        <f t="shared" si="23"/>
        <v>99.21360879645836</v>
      </c>
      <c r="M85" s="30">
        <f t="shared" si="19"/>
        <v>103.62128661097884</v>
      </c>
      <c r="N85" s="16">
        <f t="shared" si="24"/>
        <v>81.075000000000003</v>
      </c>
      <c r="O85" s="31">
        <f t="shared" si="20"/>
        <v>67.44705271153741</v>
      </c>
      <c r="P85" s="28">
        <f t="shared" si="13"/>
        <v>216.46284269589978</v>
      </c>
      <c r="Q85" s="8">
        <f t="shared" si="22"/>
        <v>53741.179326534031</v>
      </c>
      <c r="R85" s="9">
        <f t="shared" si="28"/>
        <v>0.41422350715381312</v>
      </c>
      <c r="S85" s="17">
        <f t="shared" si="21"/>
        <v>44177.223781656103</v>
      </c>
      <c r="T85" s="9">
        <f t="shared" si="29"/>
        <v>0.34137227982957258</v>
      </c>
    </row>
    <row r="86" spans="2:22" x14ac:dyDescent="0.25">
      <c r="C86" t="s">
        <v>27</v>
      </c>
      <c r="D86" s="21">
        <f t="shared" si="25"/>
        <v>735.5</v>
      </c>
      <c r="E86" s="22">
        <f t="shared" si="26"/>
        <v>282.125</v>
      </c>
      <c r="F86" s="23">
        <v>534</v>
      </c>
      <c r="G86" s="21">
        <f>(G62+G74)/2</f>
        <v>453.375</v>
      </c>
      <c r="H86" s="24">
        <f t="shared" si="17"/>
        <v>0.61641740312712445</v>
      </c>
      <c r="I86" s="25">
        <f t="shared" si="15"/>
        <v>0.72249576156741135</v>
      </c>
      <c r="J86" s="29">
        <v>0</v>
      </c>
      <c r="K86" s="26">
        <v>3.9E-2</v>
      </c>
      <c r="L86" s="27">
        <f>(I86*G86)+(J86*G86)+(K86*G86)</f>
        <v>345.24314090062512</v>
      </c>
      <c r="M86" s="30">
        <f t="shared" si="19"/>
        <v>485.95911673220593</v>
      </c>
      <c r="N86" s="16">
        <f t="shared" si="24"/>
        <v>272.02499999999998</v>
      </c>
      <c r="O86" s="31">
        <f t="shared" si="20"/>
        <v>67.176474158167537</v>
      </c>
      <c r="P86" s="28">
        <f t="shared" si="13"/>
        <v>1036.0507834746634</v>
      </c>
      <c r="Q86" s="8">
        <f t="shared" si="22"/>
        <v>52705.128543059371</v>
      </c>
      <c r="R86" s="9">
        <f t="shared" si="28"/>
        <v>0.41117143921305438</v>
      </c>
      <c r="S86" s="17">
        <f t="shared" si="21"/>
        <v>43073.996524023278</v>
      </c>
      <c r="T86" s="9">
        <f t="shared" si="29"/>
        <v>0.33732780730516604</v>
      </c>
    </row>
    <row r="87" spans="2:22" x14ac:dyDescent="0.25">
      <c r="C87" t="s">
        <v>28</v>
      </c>
      <c r="D87" s="21">
        <f>AVERAGE(D27,D39,D51,D63,D75)</f>
        <v>1349</v>
      </c>
      <c r="E87" s="22">
        <f t="shared" si="26"/>
        <v>300.75</v>
      </c>
      <c r="F87" s="23">
        <v>500</v>
      </c>
      <c r="G87" s="21">
        <f t="shared" si="27"/>
        <v>1048.25</v>
      </c>
      <c r="H87" s="24">
        <f t="shared" si="17"/>
        <v>0.77705707931801338</v>
      </c>
      <c r="I87" s="25">
        <f t="shared" si="15"/>
        <v>0.7318524700163217</v>
      </c>
      <c r="J87" s="29">
        <v>0</v>
      </c>
      <c r="K87" s="26">
        <v>3.9E-2</v>
      </c>
      <c r="L87" s="27">
        <f t="shared" si="23"/>
        <v>808.04610169460921</v>
      </c>
      <c r="M87" s="30">
        <f t="shared" si="19"/>
        <v>520.85463035740872</v>
      </c>
      <c r="N87" s="16">
        <f t="shared" si="24"/>
        <v>628.94999999999993</v>
      </c>
      <c r="O87" s="31">
        <f t="shared" si="20"/>
        <v>65.88141067882421</v>
      </c>
      <c r="P87" s="28">
        <f t="shared" si="13"/>
        <v>1891.9693213731937</v>
      </c>
      <c r="Q87" s="8">
        <f t="shared" si="22"/>
        <v>50813.159221686175</v>
      </c>
      <c r="R87" s="9">
        <f t="shared" si="28"/>
        <v>0.39983693909245643</v>
      </c>
      <c r="S87" s="17">
        <f t="shared" si="21"/>
        <v>41116.145791971256</v>
      </c>
      <c r="T87" s="9">
        <f t="shared" si="29"/>
        <v>0.32519996384762428</v>
      </c>
    </row>
    <row r="88" spans="2:22" x14ac:dyDescent="0.25">
      <c r="C88" t="s">
        <v>17</v>
      </c>
      <c r="D88" s="21">
        <f t="shared" si="25"/>
        <v>1447.5</v>
      </c>
      <c r="E88" s="22">
        <f t="shared" si="26"/>
        <v>95.75</v>
      </c>
      <c r="F88" s="23">
        <v>342</v>
      </c>
      <c r="G88" s="21">
        <f t="shared" si="27"/>
        <v>1351.75</v>
      </c>
      <c r="H88" s="24">
        <f t="shared" si="17"/>
        <v>0.93385146804835928</v>
      </c>
      <c r="I88" s="25">
        <f t="shared" si="15"/>
        <v>0.72774335947503044</v>
      </c>
      <c r="J88" s="29">
        <v>0</v>
      </c>
      <c r="K88" s="26">
        <v>3.9E-2</v>
      </c>
      <c r="L88" s="27">
        <f t="shared" si="23"/>
        <v>1036.4453361703725</v>
      </c>
      <c r="M88" s="30">
        <f t="shared" si="19"/>
        <v>165.43142666973415</v>
      </c>
      <c r="N88" s="16">
        <f t="shared" si="24"/>
        <v>811.05</v>
      </c>
      <c r="O88" s="31">
        <f t="shared" si="20"/>
        <v>63.516449027107718</v>
      </c>
      <c r="P88" s="28">
        <f t="shared" si="13"/>
        <v>1949.4103138129988</v>
      </c>
      <c r="Q88" s="8">
        <f t="shared" si="22"/>
        <v>48863.748907873174</v>
      </c>
      <c r="R88" s="9">
        <f t="shared" si="28"/>
        <v>0.38692452900309759</v>
      </c>
      <c r="S88" s="17">
        <f t="shared" si="21"/>
        <v>39103.219029131149</v>
      </c>
      <c r="T88" s="9">
        <f t="shared" si="29"/>
        <v>0.31163552516487114</v>
      </c>
    </row>
    <row r="89" spans="2:22" x14ac:dyDescent="0.25">
      <c r="C89" t="s">
        <v>18</v>
      </c>
      <c r="D89" s="21">
        <f t="shared" si="25"/>
        <v>1474.2</v>
      </c>
      <c r="E89" s="22">
        <f t="shared" si="26"/>
        <v>200.57500000000005</v>
      </c>
      <c r="F89" s="23">
        <v>268</v>
      </c>
      <c r="G89" s="21">
        <f t="shared" si="27"/>
        <v>1273.625</v>
      </c>
      <c r="H89" s="24">
        <f t="shared" si="17"/>
        <v>0.86394315560982227</v>
      </c>
      <c r="I89" s="25">
        <f t="shared" si="15"/>
        <v>0.71179688896138249</v>
      </c>
      <c r="J89" s="29">
        <v>0</v>
      </c>
      <c r="K89" s="26">
        <v>3.9E-2</v>
      </c>
      <c r="L89" s="27">
        <f t="shared" si="23"/>
        <v>956.23368770344075</v>
      </c>
      <c r="M89" s="30">
        <f t="shared" si="19"/>
        <v>343.34366100342936</v>
      </c>
      <c r="N89" s="16">
        <f t="shared" si="24"/>
        <v>764.17499999999995</v>
      </c>
      <c r="O89" s="31">
        <f t="shared" si="20"/>
        <v>61.079686134841467</v>
      </c>
      <c r="P89" s="28">
        <f t="shared" si="13"/>
        <v>2002.6726625720287</v>
      </c>
      <c r="Q89" s="8">
        <f t="shared" si="22"/>
        <v>46861.076245301148</v>
      </c>
      <c r="R89" s="9">
        <f t="shared" si="28"/>
        <v>0.37204861013068924</v>
      </c>
      <c r="S89" s="17">
        <f t="shared" si="21"/>
        <v>37039.466680424281</v>
      </c>
      <c r="T89" s="9">
        <f t="shared" si="29"/>
        <v>0.29634848990883839</v>
      </c>
    </row>
    <row r="90" spans="2:22" x14ac:dyDescent="0.25">
      <c r="C90" t="s">
        <v>19</v>
      </c>
      <c r="D90" s="21">
        <f t="shared" si="25"/>
        <v>1320.8</v>
      </c>
      <c r="E90" s="22">
        <f t="shared" si="26"/>
        <v>305.54999999999995</v>
      </c>
      <c r="F90" s="23">
        <v>300.33333333333331</v>
      </c>
      <c r="G90" s="21">
        <f t="shared" si="27"/>
        <v>1015.25</v>
      </c>
      <c r="H90" s="24">
        <f t="shared" si="17"/>
        <v>0.76866293155663235</v>
      </c>
      <c r="I90" s="25">
        <f t="shared" si="15"/>
        <v>0.68626741202433517</v>
      </c>
      <c r="J90" s="29">
        <v>0</v>
      </c>
      <c r="K90" s="26">
        <v>3.9E-2</v>
      </c>
      <c r="L90" s="27">
        <f t="shared" si="23"/>
        <v>736.32774005770625</v>
      </c>
      <c r="M90" s="30">
        <f t="shared" si="19"/>
        <v>515.23900774403558</v>
      </c>
      <c r="N90" s="16">
        <f t="shared" si="24"/>
        <v>609.15</v>
      </c>
      <c r="O90" s="31">
        <f t="shared" si="20"/>
        <v>58.576345306626429</v>
      </c>
      <c r="P90" s="28">
        <f t="shared" si="13"/>
        <v>1802.1404024951153</v>
      </c>
      <c r="Q90" s="8">
        <f t="shared" si="22"/>
        <v>45058.935842806037</v>
      </c>
      <c r="R90" s="9">
        <f t="shared" si="28"/>
        <v>0.35757163639616418</v>
      </c>
      <c r="S90" s="17">
        <f t="shared" si="21"/>
        <v>35178.749932622544</v>
      </c>
      <c r="T90" s="9">
        <f t="shared" si="29"/>
        <v>0.28168172196568847</v>
      </c>
    </row>
    <row r="91" spans="2:22" x14ac:dyDescent="0.25">
      <c r="C91" t="s">
        <v>20</v>
      </c>
      <c r="D91" s="21">
        <f t="shared" si="25"/>
        <v>1122.8333333333333</v>
      </c>
      <c r="E91" s="22">
        <f t="shared" si="26"/>
        <v>328.95833333333326</v>
      </c>
      <c r="F91" s="23">
        <v>340.66666666666669</v>
      </c>
      <c r="G91" s="21">
        <f t="shared" si="27"/>
        <v>793.875</v>
      </c>
      <c r="H91" s="24">
        <f t="shared" si="17"/>
        <v>0.70702835089802585</v>
      </c>
      <c r="I91" s="25">
        <f t="shared" si="15"/>
        <v>0.65780261744236579</v>
      </c>
      <c r="J91" s="29">
        <v>0</v>
      </c>
      <c r="K91" s="26">
        <v>3.9E-2</v>
      </c>
      <c r="L91" s="27">
        <f t="shared" si="23"/>
        <v>553.17417792205822</v>
      </c>
      <c r="M91" s="30">
        <f t="shared" si="19"/>
        <v>545.34798602947808</v>
      </c>
      <c r="N91" s="16">
        <f t="shared" si="24"/>
        <v>476.32499999999999</v>
      </c>
      <c r="O91" s="31">
        <f t="shared" si="20"/>
        <v>56.323669803507549</v>
      </c>
      <c r="P91" s="28">
        <f t="shared" si="13"/>
        <v>1518.5234941480287</v>
      </c>
      <c r="Q91" s="8">
        <f t="shared" si="22"/>
        <v>43540.412348658007</v>
      </c>
      <c r="R91" s="9">
        <f t="shared" si="28"/>
        <v>0.34524138113116337</v>
      </c>
      <c r="S91" s="17">
        <f t="shared" si="21"/>
        <v>33603.902768671003</v>
      </c>
      <c r="T91" s="9">
        <f t="shared" si="29"/>
        <v>0.26919106988029257</v>
      </c>
    </row>
    <row r="92" spans="2:22" x14ac:dyDescent="0.25">
      <c r="C92" t="s">
        <v>21</v>
      </c>
      <c r="D92" s="21">
        <f t="shared" si="25"/>
        <v>746.9666666666667</v>
      </c>
      <c r="E92" s="22">
        <f t="shared" si="26"/>
        <v>176.5916666666667</v>
      </c>
      <c r="F92" s="23">
        <v>418</v>
      </c>
      <c r="G92" s="21">
        <f t="shared" si="27"/>
        <v>570.375</v>
      </c>
      <c r="H92" s="24">
        <f t="shared" si="17"/>
        <v>0.76358829041902809</v>
      </c>
      <c r="I92" s="25">
        <f t="shared" si="15"/>
        <v>0.63055349426533402</v>
      </c>
      <c r="J92" s="29">
        <v>0</v>
      </c>
      <c r="K92" s="26">
        <v>3.9E-2</v>
      </c>
      <c r="L92" s="27">
        <f t="shared" si="23"/>
        <v>381.8965742915899</v>
      </c>
      <c r="M92" s="30">
        <f t="shared" si="19"/>
        <v>287.94215914147247</v>
      </c>
      <c r="N92" s="16">
        <f t="shared" si="24"/>
        <v>342.22499999999997</v>
      </c>
      <c r="O92" s="31">
        <f t="shared" si="20"/>
        <v>54.425515435822511</v>
      </c>
      <c r="P92" s="28">
        <f t="shared" si="13"/>
        <v>957.63821799723974</v>
      </c>
      <c r="Q92" s="8">
        <f t="shared" si="22"/>
        <v>42582.774130660764</v>
      </c>
      <c r="R92" s="9">
        <f t="shared" si="28"/>
        <v>0.33743029181647327</v>
      </c>
      <c r="S92" s="17">
        <f t="shared" si="21"/>
        <v>32591.839035237943</v>
      </c>
      <c r="T92" s="9">
        <f t="shared" si="29"/>
        <v>0.26124330073978369</v>
      </c>
    </row>
    <row r="93" spans="2:22" x14ac:dyDescent="0.25">
      <c r="C93" t="s">
        <v>22</v>
      </c>
      <c r="D93" s="21">
        <f t="shared" si="25"/>
        <v>338.33333333333331</v>
      </c>
      <c r="E93" s="22">
        <f t="shared" si="26"/>
        <v>126.95833333333331</v>
      </c>
      <c r="F93" s="23">
        <v>560.66666666666663</v>
      </c>
      <c r="G93" s="21">
        <f t="shared" si="27"/>
        <v>211.375</v>
      </c>
      <c r="H93" s="24">
        <f t="shared" si="17"/>
        <v>0.62475369458128083</v>
      </c>
      <c r="I93" s="25">
        <f t="shared" si="15"/>
        <v>0.61278256283215171</v>
      </c>
      <c r="J93" s="29">
        <v>0</v>
      </c>
      <c r="K93" s="26">
        <v>3.9E-2</v>
      </c>
      <c r="L93" s="27">
        <f t="shared" si="23"/>
        <v>137.77053921864606</v>
      </c>
      <c r="M93" s="30">
        <f t="shared" si="19"/>
        <v>204.75618620623192</v>
      </c>
      <c r="N93" s="16">
        <f t="shared" si="24"/>
        <v>126.82499999999999</v>
      </c>
      <c r="O93" s="31">
        <f t="shared" si="20"/>
        <v>53.228467663325951</v>
      </c>
      <c r="P93" s="28">
        <f t="shared" si="13"/>
        <v>416.12325776155205</v>
      </c>
      <c r="Q93" s="8">
        <f t="shared" si="22"/>
        <v>42166.650872899212</v>
      </c>
      <c r="R93" s="9">
        <f t="shared" si="28"/>
        <v>0.33432129653310788</v>
      </c>
      <c r="S93" s="17">
        <f t="shared" si="21"/>
        <v>32122.487309813067</v>
      </c>
      <c r="T93" s="9">
        <f t="shared" si="29"/>
        <v>0.25795437913382691</v>
      </c>
    </row>
    <row r="94" spans="2:22" x14ac:dyDescent="0.25">
      <c r="C94" t="s">
        <v>23</v>
      </c>
      <c r="D94" s="21">
        <f t="shared" si="25"/>
        <v>84.166666666666671</v>
      </c>
      <c r="E94" s="22">
        <f t="shared" si="26"/>
        <v>62.541666666666671</v>
      </c>
      <c r="F94" s="23">
        <v>723</v>
      </c>
      <c r="G94" s="21">
        <f t="shared" si="27"/>
        <v>21.625</v>
      </c>
      <c r="H94" s="24">
        <f t="shared" si="17"/>
        <v>0.25693069306930694</v>
      </c>
      <c r="I94" s="25">
        <f t="shared" si="15"/>
        <v>0.60726744972161917</v>
      </c>
      <c r="J94" s="29">
        <v>0</v>
      </c>
      <c r="K94" s="26">
        <v>3.9E-2</v>
      </c>
      <c r="L94" s="27">
        <f t="shared" si="23"/>
        <v>13.975533600230014</v>
      </c>
      <c r="M94" s="30">
        <f t="shared" si="19"/>
        <v>100.52118508467294</v>
      </c>
      <c r="N94" s="16">
        <f t="shared" si="24"/>
        <v>12.975</v>
      </c>
      <c r="O94" s="31">
        <f t="shared" si="20"/>
        <v>52.708313591124011</v>
      </c>
      <c r="P94" s="28">
        <f t="shared" si="13"/>
        <v>74.763405093778928</v>
      </c>
      <c r="Q94" s="8">
        <f t="shared" si="22"/>
        <v>42091.887467805434</v>
      </c>
      <c r="R94" s="9">
        <f t="shared" si="28"/>
        <v>0.33572631158145988</v>
      </c>
      <c r="S94" s="17">
        <f t="shared" si="21"/>
        <v>31995.015591128165</v>
      </c>
      <c r="T94" s="9">
        <f t="shared" si="29"/>
        <v>0.25881831291979129</v>
      </c>
    </row>
    <row r="95" spans="2:22" x14ac:dyDescent="0.25">
      <c r="C95" t="s">
        <v>24</v>
      </c>
      <c r="D95" s="21">
        <f t="shared" si="25"/>
        <v>22.177777777777777</v>
      </c>
      <c r="E95" s="22">
        <f t="shared" si="26"/>
        <v>19.490277777777777</v>
      </c>
      <c r="F95" s="23">
        <v>1100.3333333333333</v>
      </c>
      <c r="G95" s="21">
        <f t="shared" si="27"/>
        <v>2.6875</v>
      </c>
      <c r="H95" s="24">
        <f t="shared" si="17"/>
        <v>0.12117985971943888</v>
      </c>
      <c r="I95" s="25">
        <f t="shared" si="15"/>
        <v>0.61646441815098785</v>
      </c>
      <c r="J95" s="29">
        <v>0</v>
      </c>
      <c r="K95" s="26">
        <v>3.9E-2</v>
      </c>
      <c r="L95" s="27">
        <f t="shared" si="23"/>
        <v>1.7615606237807797</v>
      </c>
      <c r="M95" s="30">
        <f t="shared" si="19"/>
        <v>31.505340527656685</v>
      </c>
      <c r="N95" s="16">
        <f t="shared" si="24"/>
        <v>1.6125</v>
      </c>
      <c r="O95" s="31">
        <f t="shared" si="20"/>
        <v>52.614859334756794</v>
      </c>
      <c r="P95" s="28">
        <f t="shared" si="13"/>
        <v>-17.735458183319331</v>
      </c>
      <c r="Q95" s="8">
        <f t="shared" si="22"/>
        <v>42109.622925988755</v>
      </c>
      <c r="R95" s="9">
        <f t="shared" si="28"/>
        <v>0.33927121041280461</v>
      </c>
      <c r="S95" s="17">
        <f t="shared" si="21"/>
        <v>31960.136189976729</v>
      </c>
      <c r="T95" s="9">
        <f t="shared" si="29"/>
        <v>0.26152853874792709</v>
      </c>
      <c r="U95" s="20">
        <f>(SUM(P83:P94)-SUM(O83:O94))/132000</f>
        <v>8.4306468801062212E-2</v>
      </c>
      <c r="V95" s="1">
        <f>SUM(P83:P94)</f>
        <v>11863.743567939762</v>
      </c>
    </row>
    <row r="96" spans="2:22" x14ac:dyDescent="0.25">
      <c r="B96">
        <v>2027</v>
      </c>
      <c r="C96" t="s">
        <v>25</v>
      </c>
      <c r="D96" s="21">
        <f t="shared" si="25"/>
        <v>61.125</v>
      </c>
      <c r="E96" s="22">
        <f t="shared" si="26"/>
        <v>44.0625</v>
      </c>
      <c r="F96" s="23">
        <v>990</v>
      </c>
      <c r="G96" s="21">
        <f t="shared" si="27"/>
        <v>17.0625</v>
      </c>
      <c r="H96" s="24">
        <f t="shared" si="17"/>
        <v>0.27914110429447853</v>
      </c>
      <c r="I96" s="25">
        <f t="shared" si="15"/>
        <v>0.63374987519331372</v>
      </c>
      <c r="J96" s="29">
        <v>0</v>
      </c>
      <c r="K96" s="26">
        <v>3.9E-2</v>
      </c>
      <c r="L96" s="27">
        <f t="shared" si="23"/>
        <v>11.478794745485915</v>
      </c>
      <c r="M96" s="30">
        <f t="shared" si="19"/>
        <v>71.987103875705387</v>
      </c>
      <c r="N96" s="16">
        <f t="shared" si="24"/>
        <v>10.237499999999999</v>
      </c>
      <c r="O96" s="31">
        <f t="shared" si="20"/>
        <v>52.637028657485935</v>
      </c>
      <c r="P96" s="28">
        <f t="shared" si="13"/>
        <v>41.066369963705363</v>
      </c>
      <c r="Q96" s="8">
        <f t="shared" si="22"/>
        <v>42068.556556025047</v>
      </c>
      <c r="R96" s="9">
        <f t="shared" si="28"/>
        <v>0.34317909423132514</v>
      </c>
      <c r="S96" s="17">
        <f t="shared" si="21"/>
        <v>31866.432791355539</v>
      </c>
      <c r="T96" s="9">
        <f t="shared" si="29"/>
        <v>0.26441447027589188</v>
      </c>
    </row>
    <row r="97" spans="2:22" x14ac:dyDescent="0.25">
      <c r="C97" t="s">
        <v>26</v>
      </c>
      <c r="D97" s="21">
        <f t="shared" si="25"/>
        <v>196.29166666666666</v>
      </c>
      <c r="E97" s="22">
        <f t="shared" si="26"/>
        <v>58.854166666666657</v>
      </c>
      <c r="F97" s="23">
        <v>874</v>
      </c>
      <c r="G97" s="21">
        <f t="shared" si="27"/>
        <v>137.4375</v>
      </c>
      <c r="H97" s="24">
        <f t="shared" si="17"/>
        <v>0.70016981532583322</v>
      </c>
      <c r="I97" s="25">
        <f t="shared" si="15"/>
        <v>0.65594448188371446</v>
      </c>
      <c r="J97" s="29">
        <v>0</v>
      </c>
      <c r="K97" s="26">
        <v>3.9E-2</v>
      </c>
      <c r="L97" s="27">
        <f t="shared" si="23"/>
        <v>95.511432228893</v>
      </c>
      <c r="M97" s="30">
        <f t="shared" si="19"/>
        <v>97.4592325275311</v>
      </c>
      <c r="N97" s="16">
        <f t="shared" si="24"/>
        <v>82.462499999999991</v>
      </c>
      <c r="O97" s="31">
        <f t="shared" si="20"/>
        <v>52.585695695031312</v>
      </c>
      <c r="P97" s="28">
        <f t="shared" si="13"/>
        <v>222.84746906139279</v>
      </c>
      <c r="Q97" s="8">
        <f t="shared" si="22"/>
        <v>41845.709086963652</v>
      </c>
      <c r="R97" s="9">
        <f t="shared" si="28"/>
        <v>0.34604629105217416</v>
      </c>
      <c r="S97" s="17">
        <f t="shared" si="21"/>
        <v>31590.999626599118</v>
      </c>
      <c r="T97" s="9">
        <f t="shared" si="29"/>
        <v>0.2661323883605628</v>
      </c>
    </row>
    <row r="98" spans="2:22" x14ac:dyDescent="0.25">
      <c r="C98" t="s">
        <v>27</v>
      </c>
      <c r="D98" s="21">
        <f t="shared" si="25"/>
        <v>720.08333333333337</v>
      </c>
      <c r="E98" s="22">
        <f t="shared" si="26"/>
        <v>295.77083333333337</v>
      </c>
      <c r="F98" s="23">
        <v>534</v>
      </c>
      <c r="G98" s="21">
        <f t="shared" si="27"/>
        <v>424.3125</v>
      </c>
      <c r="H98" s="24">
        <f t="shared" si="17"/>
        <v>0.58925471588936462</v>
      </c>
      <c r="I98" s="25">
        <f t="shared" si="15"/>
        <v>0.67595712993141654</v>
      </c>
      <c r="J98" s="29">
        <v>0</v>
      </c>
      <c r="K98" s="26">
        <v>3.9E-2</v>
      </c>
      <c r="L98" s="27">
        <f t="shared" si="23"/>
        <v>303.36524719402416</v>
      </c>
      <c r="M98" s="30">
        <f t="shared" si="19"/>
        <v>495.69923695075676</v>
      </c>
      <c r="N98" s="16">
        <f t="shared" si="24"/>
        <v>254.58749999999998</v>
      </c>
      <c r="O98" s="31">
        <f t="shared" si="20"/>
        <v>52.307136358704561</v>
      </c>
      <c r="P98" s="28">
        <f t="shared" si="13"/>
        <v>1001.3448477860761</v>
      </c>
      <c r="Q98" s="8">
        <f t="shared" si="22"/>
        <v>40844.364239177579</v>
      </c>
      <c r="R98" s="9">
        <f t="shared" si="28"/>
        <v>0.34093967432787003</v>
      </c>
      <c r="S98" s="17">
        <f t="shared" si="21"/>
        <v>30537.347642454337</v>
      </c>
      <c r="T98" s="9">
        <f t="shared" si="29"/>
        <v>0.26005359475599288</v>
      </c>
    </row>
    <row r="99" spans="2:22" x14ac:dyDescent="0.25">
      <c r="C99" t="s">
        <v>28</v>
      </c>
      <c r="D99" s="21">
        <f t="shared" si="25"/>
        <v>1349</v>
      </c>
      <c r="E99" s="22">
        <f t="shared" si="26"/>
        <v>302.125</v>
      </c>
      <c r="F99" s="23">
        <v>500</v>
      </c>
      <c r="G99" s="21">
        <f t="shared" si="27"/>
        <v>1046.875</v>
      </c>
      <c r="H99" s="24">
        <f t="shared" si="17"/>
        <v>0.77603780578206083</v>
      </c>
      <c r="I99" s="25">
        <f t="shared" si="15"/>
        <v>0.69129051301120137</v>
      </c>
      <c r="J99" s="29">
        <v>0</v>
      </c>
      <c r="K99" s="26">
        <v>3.9E-2</v>
      </c>
      <c r="L99" s="27">
        <f t="shared" si="23"/>
        <v>764.52288080860149</v>
      </c>
      <c r="M99" s="30">
        <f t="shared" si="19"/>
        <v>510.98114624350922</v>
      </c>
      <c r="N99" s="16">
        <f t="shared" si="24"/>
        <v>628.125</v>
      </c>
      <c r="O99" s="31">
        <f t="shared" si="20"/>
        <v>51.055455298971971</v>
      </c>
      <c r="P99" s="28">
        <f t="shared" si="13"/>
        <v>1852.5735717531388</v>
      </c>
      <c r="Q99" s="8">
        <f t="shared" si="22"/>
        <v>38991.790667424444</v>
      </c>
      <c r="R99" s="9">
        <f t="shared" si="28"/>
        <v>0.32960821257842055</v>
      </c>
      <c r="S99" s="17">
        <f t="shared" si="21"/>
        <v>28633.718615402227</v>
      </c>
      <c r="T99" s="9">
        <f t="shared" si="29"/>
        <v>0.24732130416990925</v>
      </c>
    </row>
    <row r="100" spans="2:22" x14ac:dyDescent="0.25">
      <c r="C100" t="s">
        <v>17</v>
      </c>
      <c r="D100" s="21">
        <f>AVERAGE(D28,D40,D52,D64,D76,D88)</f>
        <v>1425.4166666666667</v>
      </c>
      <c r="E100" s="22">
        <f t="shared" si="26"/>
        <v>53.291666666666742</v>
      </c>
      <c r="F100" s="23">
        <v>342</v>
      </c>
      <c r="G100" s="21">
        <f t="shared" si="27"/>
        <v>1372.125</v>
      </c>
      <c r="H100" s="24">
        <f t="shared" si="17"/>
        <v>0.96261327097339955</v>
      </c>
      <c r="I100" s="25">
        <f t="shared" si="15"/>
        <v>0.69909747387984444</v>
      </c>
      <c r="J100" s="29">
        <v>0</v>
      </c>
      <c r="K100" s="26">
        <v>3.9E-2</v>
      </c>
      <c r="L100" s="27">
        <f t="shared" si="23"/>
        <v>1012.7619963473816</v>
      </c>
      <c r="M100" s="30">
        <f t="shared" si="19"/>
        <v>90.547736212180169</v>
      </c>
      <c r="N100" s="16">
        <f t="shared" si="24"/>
        <v>823.27499999999998</v>
      </c>
      <c r="O100" s="31">
        <f t="shared" si="20"/>
        <v>48.739738334280553</v>
      </c>
      <c r="P100" s="28">
        <f t="shared" si="13"/>
        <v>1877.8449942252814</v>
      </c>
      <c r="Q100" s="8">
        <f t="shared" si="22"/>
        <v>37113.94567319916</v>
      </c>
      <c r="R100" s="9">
        <f t="shared" si="28"/>
        <v>0.31578435682750833</v>
      </c>
      <c r="S100" s="17">
        <f t="shared" si="21"/>
        <v>26707.133882842667</v>
      </c>
      <c r="T100" s="9">
        <f t="shared" si="29"/>
        <v>0.23251998169205904</v>
      </c>
    </row>
    <row r="101" spans="2:22" x14ac:dyDescent="0.25">
      <c r="C101" t="s">
        <v>18</v>
      </c>
      <c r="D101" s="21">
        <f t="shared" si="25"/>
        <v>1464.9000000000003</v>
      </c>
      <c r="E101" s="22">
        <f t="shared" si="26"/>
        <v>182.71250000000032</v>
      </c>
      <c r="F101" s="23">
        <v>274</v>
      </c>
      <c r="G101" s="21">
        <f t="shared" si="27"/>
        <v>1282.1875</v>
      </c>
      <c r="H101" s="24">
        <f t="shared" si="17"/>
        <v>0.87527305618130913</v>
      </c>
      <c r="I101" s="25">
        <f t="shared" si="15"/>
        <v>0.69869212954720172</v>
      </c>
      <c r="J101" s="29">
        <v>0</v>
      </c>
      <c r="K101" s="26">
        <v>3.9E-2</v>
      </c>
      <c r="L101" s="27">
        <f t="shared" si="23"/>
        <v>945.85962735380281</v>
      </c>
      <c r="M101" s="30">
        <f t="shared" si="19"/>
        <v>310.37228571989363</v>
      </c>
      <c r="N101" s="16">
        <f t="shared" si="24"/>
        <v>769.3125</v>
      </c>
      <c r="O101" s="31">
        <f t="shared" si="20"/>
        <v>46.392432091498954</v>
      </c>
      <c r="P101" s="28">
        <f t="shared" si="13"/>
        <v>1979.1519809821975</v>
      </c>
      <c r="Q101" s="8">
        <f t="shared" si="22"/>
        <v>35134.793692216961</v>
      </c>
      <c r="R101" s="9">
        <f t="shared" si="28"/>
        <v>0.29967562127072261</v>
      </c>
      <c r="S101" s="17">
        <f t="shared" si="21"/>
        <v>24681.589469768969</v>
      </c>
      <c r="T101" s="9">
        <f t="shared" si="29"/>
        <v>0.21569921238326548</v>
      </c>
    </row>
    <row r="102" spans="2:22" x14ac:dyDescent="0.25">
      <c r="C102" t="s">
        <v>19</v>
      </c>
      <c r="D102" s="21">
        <f t="shared" si="25"/>
        <v>1332.9333333333332</v>
      </c>
      <c r="E102" s="22">
        <f t="shared" si="26"/>
        <v>330.05833333333317</v>
      </c>
      <c r="F102" s="23">
        <v>306.77777777777777</v>
      </c>
      <c r="G102" s="21">
        <f t="shared" si="27"/>
        <v>1002.875</v>
      </c>
      <c r="H102" s="24">
        <f t="shared" si="17"/>
        <v>0.75238196458937689</v>
      </c>
      <c r="I102" s="25">
        <f t="shared" si="15"/>
        <v>0.69082450581105503</v>
      </c>
      <c r="J102" s="29">
        <v>0</v>
      </c>
      <c r="K102" s="26">
        <v>3.9E-2</v>
      </c>
      <c r="L102" s="27">
        <f t="shared" si="23"/>
        <v>731.92275126526181</v>
      </c>
      <c r="M102" s="30">
        <f t="shared" si="19"/>
        <v>558.0707183471535</v>
      </c>
      <c r="N102" s="16">
        <f t="shared" si="24"/>
        <v>601.72500000000002</v>
      </c>
      <c r="O102" s="31">
        <f t="shared" si="20"/>
        <v>43.918492115271199</v>
      </c>
      <c r="P102" s="28">
        <f t="shared" si="13"/>
        <v>1847.7999774971443</v>
      </c>
      <c r="Q102" s="8">
        <f t="shared" si="22"/>
        <v>33286.993714719814</v>
      </c>
      <c r="R102" s="9">
        <f t="shared" si="28"/>
        <v>0.28383986736729611</v>
      </c>
      <c r="S102" s="17">
        <f t="shared" si="21"/>
        <v>22789.871000156556</v>
      </c>
      <c r="T102" s="9">
        <f t="shared" si="29"/>
        <v>0.19936812212526905</v>
      </c>
    </row>
    <row r="103" spans="2:22" x14ac:dyDescent="0.25">
      <c r="C103" t="s">
        <v>20</v>
      </c>
      <c r="D103" s="21">
        <f t="shared" si="25"/>
        <v>1096.6388888888889</v>
      </c>
      <c r="E103" s="22">
        <f t="shared" si="26"/>
        <v>326.07638888888891</v>
      </c>
      <c r="F103" s="23">
        <v>350.38888888888891</v>
      </c>
      <c r="G103" s="21">
        <f t="shared" si="27"/>
        <v>770.5625</v>
      </c>
      <c r="H103" s="24">
        <f t="shared" si="17"/>
        <v>0.70265837533878772</v>
      </c>
      <c r="I103" s="25">
        <f t="shared" si="15"/>
        <v>0.67720627216168927</v>
      </c>
      <c r="J103" s="29">
        <v>0</v>
      </c>
      <c r="K103" s="26">
        <v>3.9E-2</v>
      </c>
      <c r="L103" s="27">
        <f t="shared" si="23"/>
        <v>551.88169559259165</v>
      </c>
      <c r="M103" s="30">
        <f t="shared" si="19"/>
        <v>546.89736464827865</v>
      </c>
      <c r="N103" s="16">
        <f t="shared" si="24"/>
        <v>462.33749999999998</v>
      </c>
      <c r="O103" s="31">
        <f t="shared" si="20"/>
        <v>41.608742143399766</v>
      </c>
      <c r="P103" s="28">
        <f t="shared" si="13"/>
        <v>1519.5078180974708</v>
      </c>
      <c r="Q103" s="8">
        <f t="shared" si="22"/>
        <v>31767.485896622344</v>
      </c>
      <c r="R103" s="9">
        <f t="shared" si="28"/>
        <v>0.27060792305133136</v>
      </c>
      <c r="S103" s="17">
        <f t="shared" si="21"/>
        <v>21228.754439915687</v>
      </c>
      <c r="T103" s="9">
        <f t="shared" si="29"/>
        <v>0.18575584710100096</v>
      </c>
    </row>
    <row r="104" spans="2:22" x14ac:dyDescent="0.25">
      <c r="C104" t="s">
        <v>21</v>
      </c>
      <c r="D104" s="21">
        <f t="shared" si="25"/>
        <v>753.29444444444437</v>
      </c>
      <c r="E104" s="22">
        <f t="shared" si="26"/>
        <v>201.48194444444437</v>
      </c>
      <c r="F104" s="23">
        <v>423.83333333333331</v>
      </c>
      <c r="G104" s="21">
        <f t="shared" si="27"/>
        <v>551.8125</v>
      </c>
      <c r="H104" s="24">
        <f t="shared" si="17"/>
        <v>0.73253228411496174</v>
      </c>
      <c r="I104" s="25">
        <f t="shared" si="15"/>
        <v>0.66131026367663293</v>
      </c>
      <c r="J104" s="29">
        <v>0</v>
      </c>
      <c r="K104" s="26">
        <v>3.9E-2</v>
      </c>
      <c r="L104" s="27">
        <f t="shared" si="23"/>
        <v>386.43995737506202</v>
      </c>
      <c r="M104" s="30">
        <f t="shared" si="19"/>
        <v>334.72402225108056</v>
      </c>
      <c r="N104" s="16">
        <f t="shared" si="24"/>
        <v>331.08749999999998</v>
      </c>
      <c r="O104" s="31">
        <f t="shared" si="20"/>
        <v>39.70935737077793</v>
      </c>
      <c r="P104" s="28">
        <f t="shared" si="13"/>
        <v>1012.5421222553646</v>
      </c>
      <c r="Q104" s="8">
        <f t="shared" si="22"/>
        <v>30754.943774366981</v>
      </c>
      <c r="R104" s="9">
        <f t="shared" si="28"/>
        <v>0.26180228412384532</v>
      </c>
      <c r="S104" s="17">
        <f t="shared" si="21"/>
        <v>20176.502960289545</v>
      </c>
      <c r="T104" s="9">
        <f t="shared" si="29"/>
        <v>0.17665021599384698</v>
      </c>
    </row>
    <row r="105" spans="2:22" x14ac:dyDescent="0.25">
      <c r="C105" t="s">
        <v>22</v>
      </c>
      <c r="D105" s="21">
        <f t="shared" si="25"/>
        <v>334.05555555555554</v>
      </c>
      <c r="E105" s="22">
        <f t="shared" si="26"/>
        <v>122.74305555555554</v>
      </c>
      <c r="F105" s="23">
        <v>567.05555555555554</v>
      </c>
      <c r="G105" s="21">
        <f t="shared" si="27"/>
        <v>211.3125</v>
      </c>
      <c r="H105" s="24">
        <f t="shared" si="17"/>
        <v>0.63256693830034927</v>
      </c>
      <c r="I105" s="25">
        <f t="shared" si="15"/>
        <v>0.64665742474474697</v>
      </c>
      <c r="J105" s="29">
        <v>0</v>
      </c>
      <c r="K105" s="26">
        <v>3.9E-2</v>
      </c>
      <c r="L105" s="27">
        <f t="shared" si="23"/>
        <v>144.88798456637434</v>
      </c>
      <c r="M105" s="30">
        <f t="shared" si="19"/>
        <v>202.1157637664125</v>
      </c>
      <c r="N105" s="16">
        <f t="shared" si="24"/>
        <v>126.78749999999999</v>
      </c>
      <c r="O105" s="31">
        <f t="shared" si="20"/>
        <v>38.443679717958723</v>
      </c>
      <c r="P105" s="28">
        <f t="shared" si="13"/>
        <v>435.34756861482811</v>
      </c>
      <c r="Q105" s="8">
        <f t="shared" si="22"/>
        <v>30319.596205752154</v>
      </c>
      <c r="R105" s="9">
        <f t="shared" si="28"/>
        <v>0.2581829708941133</v>
      </c>
      <c r="S105" s="17">
        <f t="shared" si="21"/>
        <v>19702.711711956759</v>
      </c>
      <c r="T105" s="9">
        <f t="shared" si="29"/>
        <v>0.17278379987061182</v>
      </c>
    </row>
    <row r="106" spans="2:22" x14ac:dyDescent="0.25">
      <c r="C106" t="s">
        <v>23</v>
      </c>
      <c r="D106" s="21">
        <f t="shared" si="25"/>
        <v>82.694444444444443</v>
      </c>
      <c r="E106" s="22">
        <f t="shared" si="26"/>
        <v>61.506944444444443</v>
      </c>
      <c r="F106" s="23">
        <v>725</v>
      </c>
      <c r="G106" s="21">
        <f t="shared" si="27"/>
        <v>21.1875</v>
      </c>
      <c r="H106" s="24">
        <f t="shared" si="17"/>
        <v>0.25621430970775949</v>
      </c>
      <c r="I106" s="25">
        <f t="shared" si="15"/>
        <v>0.63694806521463798</v>
      </c>
      <c r="J106" s="29">
        <v>0</v>
      </c>
      <c r="K106" s="26">
        <v>3.9E-2</v>
      </c>
      <c r="L106" s="27">
        <f t="shared" si="23"/>
        <v>14.321649631735143</v>
      </c>
      <c r="M106" s="30">
        <f t="shared" si="19"/>
        <v>100.68367370559756</v>
      </c>
      <c r="N106" s="16">
        <f t="shared" si="24"/>
        <v>12.7125</v>
      </c>
      <c r="O106" s="31">
        <f t="shared" si="20"/>
        <v>37.899495257190189</v>
      </c>
      <c r="P106" s="28">
        <f t="shared" si="13"/>
        <v>89.818328080142521</v>
      </c>
      <c r="Q106" s="8">
        <f t="shared" si="22"/>
        <v>30229.777877672012</v>
      </c>
      <c r="R106" s="9">
        <f t="shared" si="28"/>
        <v>0.2591323460074737</v>
      </c>
      <c r="S106" s="17">
        <f t="shared" si="21"/>
        <v>19574.993888619429</v>
      </c>
      <c r="T106" s="9">
        <f t="shared" si="29"/>
        <v>0.17306559651891731</v>
      </c>
    </row>
    <row r="107" spans="2:22" x14ac:dyDescent="0.25">
      <c r="C107" t="s">
        <v>24</v>
      </c>
      <c r="D107" s="21">
        <f t="shared" si="25"/>
        <v>22.37407407407407</v>
      </c>
      <c r="E107" s="22">
        <f t="shared" si="26"/>
        <v>19.96782407407407</v>
      </c>
      <c r="F107" s="23">
        <v>1101.6111111111111</v>
      </c>
      <c r="G107" s="21">
        <f t="shared" si="27"/>
        <v>2.40625</v>
      </c>
      <c r="H107" s="24">
        <f t="shared" si="17"/>
        <v>0.10754634994206259</v>
      </c>
      <c r="I107" s="25">
        <f t="shared" si="15"/>
        <v>0.63373291611698979</v>
      </c>
      <c r="J107" s="29">
        <v>0</v>
      </c>
      <c r="K107" s="26">
        <v>3.9E-2</v>
      </c>
      <c r="L107" s="27">
        <f t="shared" si="23"/>
        <v>1.6187635794065067</v>
      </c>
      <c r="M107" s="30">
        <f t="shared" si="19"/>
        <v>32.622091453048064</v>
      </c>
      <c r="N107" s="16">
        <f t="shared" si="24"/>
        <v>1.4437499999999999</v>
      </c>
      <c r="O107" s="31">
        <f t="shared" si="20"/>
        <v>37.787222347090015</v>
      </c>
      <c r="P107" s="28">
        <f t="shared" si="13"/>
        <v>-2.1026173146354452</v>
      </c>
      <c r="Q107" s="8">
        <f t="shared" si="22"/>
        <v>30231.880494986646</v>
      </c>
      <c r="R107" s="9">
        <f t="shared" si="28"/>
        <v>0.26286732811273472</v>
      </c>
      <c r="S107" s="17">
        <f t="shared" si="21"/>
        <v>19539.309283586972</v>
      </c>
      <c r="T107" s="9">
        <f t="shared" si="29"/>
        <v>0.1755364157663532</v>
      </c>
      <c r="U107" s="20">
        <f>(SUM(P95:P106)-SUM(O95:O106))/132000</f>
        <v>8.5637859679985565E-2</v>
      </c>
      <c r="V107" s="1">
        <f>SUM(P95:P106)</f>
        <v>11862.109590133423</v>
      </c>
    </row>
    <row r="108" spans="2:22" x14ac:dyDescent="0.25">
      <c r="B108">
        <v>2028</v>
      </c>
      <c r="C108" t="s">
        <v>25</v>
      </c>
      <c r="D108" s="21">
        <f t="shared" si="25"/>
        <v>63.979166666666664</v>
      </c>
      <c r="E108" s="22">
        <f t="shared" si="26"/>
        <v>46.510416666666664</v>
      </c>
      <c r="F108" s="23">
        <v>990</v>
      </c>
      <c r="G108" s="21">
        <f t="shared" si="27"/>
        <v>17.46875</v>
      </c>
      <c r="H108" s="24">
        <f t="shared" si="17"/>
        <v>0.27303809833930315</v>
      </c>
      <c r="I108" s="25">
        <f t="shared" si="15"/>
        <v>0.6372495302173985</v>
      </c>
      <c r="J108" s="29">
        <v>0</v>
      </c>
      <c r="K108" s="26">
        <v>3.9E-2</v>
      </c>
      <c r="L108" s="27">
        <f t="shared" si="23"/>
        <v>11.81323398098518</v>
      </c>
      <c r="M108" s="30">
        <f t="shared" si="19"/>
        <v>76.14915783771545</v>
      </c>
      <c r="N108" s="16">
        <f t="shared" si="24"/>
        <v>10.481249999999999</v>
      </c>
      <c r="O108" s="31">
        <f t="shared" si="20"/>
        <v>37.789850618733304</v>
      </c>
      <c r="P108" s="28">
        <f t="shared" si="13"/>
        <v>60.653791199967323</v>
      </c>
      <c r="Q108" s="8">
        <f t="shared" si="22"/>
        <v>30171.22670378668</v>
      </c>
      <c r="R108" s="9">
        <f t="shared" si="28"/>
        <v>0.26544497730727562</v>
      </c>
      <c r="S108" s="17">
        <f t="shared" si="21"/>
        <v>19440.865641768272</v>
      </c>
      <c r="T108" s="9">
        <f t="shared" si="29"/>
        <v>0.17702009031077512</v>
      </c>
    </row>
    <row r="109" spans="2:22" x14ac:dyDescent="0.25">
      <c r="C109" t="s">
        <v>26</v>
      </c>
      <c r="D109" s="21">
        <f t="shared" si="25"/>
        <v>208.8402777777778</v>
      </c>
      <c r="E109" s="22">
        <f t="shared" si="26"/>
        <v>72.5590277777778</v>
      </c>
      <c r="F109" s="23">
        <v>874</v>
      </c>
      <c r="G109" s="21">
        <f t="shared" si="27"/>
        <v>136.28125</v>
      </c>
      <c r="H109" s="24">
        <f t="shared" si="17"/>
        <v>0.65256209889269434</v>
      </c>
      <c r="I109" s="25">
        <f t="shared" si="15"/>
        <v>0.64559699975957852</v>
      </c>
      <c r="J109" s="29">
        <v>0</v>
      </c>
      <c r="K109" s="26">
        <v>3.9E-2</v>
      </c>
      <c r="L109" s="27">
        <f t="shared" si="23"/>
        <v>93.297734873485069</v>
      </c>
      <c r="M109" s="30">
        <f t="shared" si="19"/>
        <v>119.40291841658306</v>
      </c>
      <c r="N109" s="16">
        <f t="shared" si="24"/>
        <v>81.768749999999997</v>
      </c>
      <c r="O109" s="31">
        <f t="shared" si="20"/>
        <v>37.714033379733351</v>
      </c>
      <c r="P109" s="28">
        <f t="shared" si="13"/>
        <v>256.75536991033482</v>
      </c>
      <c r="Q109" s="8">
        <f t="shared" si="22"/>
        <v>29914.471333876347</v>
      </c>
      <c r="R109" s="9">
        <f t="shared" si="28"/>
        <v>0.26700406872715349</v>
      </c>
      <c r="S109" s="17">
        <f t="shared" si="21"/>
        <v>19146.396238478206</v>
      </c>
      <c r="T109" s="9">
        <f t="shared" si="29"/>
        <v>0.1771903270191017</v>
      </c>
    </row>
    <row r="110" spans="2:22" x14ac:dyDescent="0.25">
      <c r="C110" t="s">
        <v>27</v>
      </c>
      <c r="D110" s="21">
        <f t="shared" si="25"/>
        <v>724.43055555555554</v>
      </c>
      <c r="E110" s="22">
        <f t="shared" si="26"/>
        <v>285.58680555555554</v>
      </c>
      <c r="F110" s="23">
        <v>534</v>
      </c>
      <c r="G110" s="21">
        <f t="shared" si="27"/>
        <v>438.84375</v>
      </c>
      <c r="H110" s="24">
        <f t="shared" si="17"/>
        <v>0.60577752640963212</v>
      </c>
      <c r="I110" s="25">
        <f t="shared" si="15"/>
        <v>0.65662859515338312</v>
      </c>
      <c r="J110" s="29">
        <v>0</v>
      </c>
      <c r="K110" s="26">
        <v>3.9E-2</v>
      </c>
      <c r="L110" s="27">
        <f t="shared" si="23"/>
        <v>305.27226130434246</v>
      </c>
      <c r="M110" s="30">
        <f t="shared" si="19"/>
        <v>473.11126848184233</v>
      </c>
      <c r="N110" s="16">
        <f t="shared" si="24"/>
        <v>263.30624999999998</v>
      </c>
      <c r="O110" s="31">
        <f t="shared" si="20"/>
        <v>37.39308916734543</v>
      </c>
      <c r="P110" s="28">
        <f t="shared" si="13"/>
        <v>1004.2966906188393</v>
      </c>
      <c r="Q110" s="8">
        <f t="shared" si="22"/>
        <v>28910.174643257509</v>
      </c>
      <c r="R110" s="9">
        <f t="shared" si="28"/>
        <v>0.26258139316775175</v>
      </c>
      <c r="S110" s="17">
        <f t="shared" si="21"/>
        <v>18104.706458692024</v>
      </c>
      <c r="T110" s="9">
        <f t="shared" si="29"/>
        <v>0.17083483055615811</v>
      </c>
    </row>
    <row r="111" spans="2:22" x14ac:dyDescent="0.25">
      <c r="C111" t="s">
        <v>28</v>
      </c>
      <c r="D111" s="21">
        <f t="shared" si="25"/>
        <v>1338.8333333333333</v>
      </c>
      <c r="E111" s="22">
        <f t="shared" si="26"/>
        <v>291.27083333333326</v>
      </c>
      <c r="F111" s="23">
        <v>500</v>
      </c>
      <c r="G111" s="21">
        <f t="shared" si="27"/>
        <v>1047.5625</v>
      </c>
      <c r="H111" s="24">
        <f t="shared" si="17"/>
        <v>0.78244429229428614</v>
      </c>
      <c r="I111" s="25">
        <f t="shared" si="15"/>
        <v>0.66763670699213717</v>
      </c>
      <c r="J111" s="29">
        <v>0</v>
      </c>
      <c r="K111" s="26">
        <v>3.9E-2</v>
      </c>
      <c r="L111" s="27">
        <f t="shared" si="23"/>
        <v>740.24611536845066</v>
      </c>
      <c r="M111" s="30">
        <f t="shared" si="19"/>
        <v>485.73393334285549</v>
      </c>
      <c r="N111" s="16">
        <f t="shared" si="24"/>
        <v>628.53750000000002</v>
      </c>
      <c r="O111" s="31">
        <f t="shared" si="20"/>
        <v>36.137718304071889</v>
      </c>
      <c r="P111" s="28">
        <f t="shared" ref="P111:P143" si="30">L111+M111+N111-O111</f>
        <v>1818.3798304072341</v>
      </c>
      <c r="Q111" s="8">
        <f t="shared" si="22"/>
        <v>27091.794812850276</v>
      </c>
      <c r="R111" s="9">
        <f t="shared" si="28"/>
        <v>0.24978271164791466</v>
      </c>
      <c r="S111" s="17">
        <f t="shared" si="21"/>
        <v>16250.188909980719</v>
      </c>
      <c r="T111" s="9">
        <f t="shared" si="29"/>
        <v>0.15594920795052902</v>
      </c>
    </row>
    <row r="112" spans="2:22" x14ac:dyDescent="0.25">
      <c r="C112" t="s">
        <v>17</v>
      </c>
      <c r="D112" s="21">
        <f t="shared" si="25"/>
        <v>1482.9861111111111</v>
      </c>
      <c r="E112" s="22">
        <f t="shared" si="26"/>
        <v>121.04861111111109</v>
      </c>
      <c r="F112" s="23">
        <v>342</v>
      </c>
      <c r="G112" s="21">
        <f t="shared" si="27"/>
        <v>1361.9375</v>
      </c>
      <c r="H112" s="24">
        <f t="shared" si="17"/>
        <v>0.91837508780145172</v>
      </c>
      <c r="I112" s="25">
        <f t="shared" si="15"/>
        <v>0.6764904030572243</v>
      </c>
      <c r="J112" s="29">
        <v>0</v>
      </c>
      <c r="K112" s="26">
        <v>3.9E-2</v>
      </c>
      <c r="L112" s="27">
        <f t="shared" si="23"/>
        <v>974.45321081374846</v>
      </c>
      <c r="M112" s="30">
        <f t="shared" si="19"/>
        <v>202.93683483118383</v>
      </c>
      <c r="N112" s="16">
        <f t="shared" si="24"/>
        <v>817.16250000000002</v>
      </c>
      <c r="O112" s="31">
        <f t="shared" si="20"/>
        <v>33.864743516062845</v>
      </c>
      <c r="P112" s="28">
        <f t="shared" si="30"/>
        <v>1960.6878021288694</v>
      </c>
      <c r="Q112" s="8">
        <f t="shared" si="22"/>
        <v>25131.107010721407</v>
      </c>
      <c r="R112" s="9">
        <f t="shared" si="28"/>
        <v>0.23420164766589638</v>
      </c>
      <c r="S112" s="17">
        <f t="shared" si="21"/>
        <v>14255.636364335787</v>
      </c>
      <c r="T112" s="9">
        <f t="shared" si="29"/>
        <v>0.13852500533640755</v>
      </c>
    </row>
    <row r="113" spans="2:22" x14ac:dyDescent="0.25">
      <c r="C113" t="s">
        <v>18</v>
      </c>
      <c r="D113" s="21">
        <f t="shared" si="25"/>
        <v>1472.3833333333334</v>
      </c>
      <c r="E113" s="22">
        <f t="shared" si="26"/>
        <v>194.47708333333344</v>
      </c>
      <c r="F113" s="23">
        <v>273</v>
      </c>
      <c r="G113" s="21">
        <f t="shared" si="27"/>
        <v>1277.90625</v>
      </c>
      <c r="H113" s="24">
        <f t="shared" si="17"/>
        <v>0.86791681287708133</v>
      </c>
      <c r="I113" s="25">
        <f t="shared" si="15"/>
        <v>0.68156163574014084</v>
      </c>
      <c r="J113" s="29">
        <v>0</v>
      </c>
      <c r="K113" s="26">
        <v>3.9E-2</v>
      </c>
      <c r="L113" s="27">
        <f t="shared" si="23"/>
        <v>920.81021782254936</v>
      </c>
      <c r="M113" s="30">
        <f t="shared" si="19"/>
        <v>327.02520236397186</v>
      </c>
      <c r="N113" s="16">
        <f t="shared" si="24"/>
        <v>766.74374999999998</v>
      </c>
      <c r="O113" s="31">
        <f t="shared" si="20"/>
        <v>31.413883763401756</v>
      </c>
      <c r="P113" s="28">
        <f t="shared" si="30"/>
        <v>1983.1652864231196</v>
      </c>
      <c r="Q113" s="8">
        <f t="shared" si="22"/>
        <v>23147.941724298289</v>
      </c>
      <c r="R113" s="9">
        <f t="shared" si="28"/>
        <v>0.2164760113267003</v>
      </c>
      <c r="S113" s="17">
        <f t="shared" si="21"/>
        <v>12241.057194149265</v>
      </c>
      <c r="T113" s="9">
        <f t="shared" si="29"/>
        <v>0.11953994589680396</v>
      </c>
    </row>
    <row r="114" spans="2:22" x14ac:dyDescent="0.25">
      <c r="C114" t="s">
        <v>19</v>
      </c>
      <c r="D114" s="21">
        <f t="shared" si="25"/>
        <v>1313.4222222222222</v>
      </c>
      <c r="E114" s="22">
        <f t="shared" si="26"/>
        <v>304.35972222222222</v>
      </c>
      <c r="F114" s="23">
        <v>305.7037037037037</v>
      </c>
      <c r="G114" s="21">
        <f t="shared" si="27"/>
        <v>1009.0625</v>
      </c>
      <c r="H114" s="24">
        <f t="shared" si="17"/>
        <v>0.76826970255820248</v>
      </c>
      <c r="I114" s="25">
        <f t="shared" si="15"/>
        <v>0.68206860888490795</v>
      </c>
      <c r="J114" s="29">
        <v>0</v>
      </c>
      <c r="K114" s="26">
        <v>3.9E-2</v>
      </c>
      <c r="L114" s="27">
        <f t="shared" si="23"/>
        <v>727.60329315292745</v>
      </c>
      <c r="M114" s="30">
        <f t="shared" si="19"/>
        <v>511.95393455893031</v>
      </c>
      <c r="N114" s="16">
        <f t="shared" si="24"/>
        <v>605.4375</v>
      </c>
      <c r="O114" s="31">
        <f t="shared" si="20"/>
        <v>28.934927155372861</v>
      </c>
      <c r="P114" s="28">
        <f t="shared" si="30"/>
        <v>1816.0598005564848</v>
      </c>
      <c r="Q114" s="8">
        <f t="shared" si="22"/>
        <v>21331.881923741803</v>
      </c>
      <c r="R114" s="9">
        <f t="shared" si="28"/>
        <v>0.19960263212218055</v>
      </c>
      <c r="S114" s="17">
        <f t="shared" si="21"/>
        <v>10396.062466437408</v>
      </c>
      <c r="T114" s="9">
        <f t="shared" si="29"/>
        <v>0.10171403583384504</v>
      </c>
    </row>
    <row r="115" spans="2:22" x14ac:dyDescent="0.25">
      <c r="C115" t="s">
        <v>20</v>
      </c>
      <c r="D115" s="21">
        <f t="shared" si="25"/>
        <v>1084.412037037037</v>
      </c>
      <c r="E115" s="22">
        <f t="shared" si="26"/>
        <v>302.19328703703695</v>
      </c>
      <c r="F115" s="23">
        <v>348.76851851851853</v>
      </c>
      <c r="G115" s="21">
        <f t="shared" si="27"/>
        <v>782.21875</v>
      </c>
      <c r="H115" s="24">
        <f t="shared" si="17"/>
        <v>0.72132982969948733</v>
      </c>
      <c r="I115" s="25">
        <f t="shared" ref="I115:I143" si="31">AVERAGE(I102:I104,I112:I114)</f>
        <v>0.67824361488860829</v>
      </c>
      <c r="J115" s="29">
        <v>0</v>
      </c>
      <c r="K115" s="26">
        <v>3.9E-2</v>
      </c>
      <c r="L115" s="27">
        <f t="shared" si="23"/>
        <v>561.04140388364851</v>
      </c>
      <c r="M115" s="30">
        <f t="shared" si="19"/>
        <v>507.1539544321077</v>
      </c>
      <c r="N115" s="16">
        <f t="shared" si="24"/>
        <v>469.33124999999995</v>
      </c>
      <c r="O115" s="31">
        <f t="shared" si="20"/>
        <v>26.664852404677251</v>
      </c>
      <c r="P115" s="28">
        <f t="shared" si="30"/>
        <v>1510.8617559110789</v>
      </c>
      <c r="Q115" s="8">
        <f t="shared" si="22"/>
        <v>19821.020167830724</v>
      </c>
      <c r="R115" s="9">
        <f t="shared" si="28"/>
        <v>0.18535355510586721</v>
      </c>
      <c r="S115" s="17">
        <f t="shared" si="21"/>
        <v>8858.5358581216515</v>
      </c>
      <c r="T115" s="9">
        <f t="shared" si="29"/>
        <v>8.6729624918116546E-2</v>
      </c>
    </row>
    <row r="116" spans="2:22" x14ac:dyDescent="0.25">
      <c r="C116" t="s">
        <v>21</v>
      </c>
      <c r="D116" s="21">
        <f t="shared" si="25"/>
        <v>759.01018518518515</v>
      </c>
      <c r="E116" s="22">
        <f t="shared" si="26"/>
        <v>197.91643518518515</v>
      </c>
      <c r="F116" s="23">
        <v>422.86111111111109</v>
      </c>
      <c r="G116" s="21">
        <f t="shared" si="27"/>
        <v>561.09375</v>
      </c>
      <c r="H116" s="24">
        <f t="shared" si="17"/>
        <v>0.73924403249358639</v>
      </c>
      <c r="I116" s="25">
        <f t="shared" si="31"/>
        <v>0.67117463668278765</v>
      </c>
      <c r="J116" s="29">
        <v>0</v>
      </c>
      <c r="K116" s="26">
        <v>3.9E-2</v>
      </c>
      <c r="L116" s="27">
        <f t="shared" si="23"/>
        <v>398.47455005123288</v>
      </c>
      <c r="M116" s="30">
        <f t="shared" si="19"/>
        <v>330.7529266641543</v>
      </c>
      <c r="N116" s="16">
        <f t="shared" si="24"/>
        <v>336.65625</v>
      </c>
      <c r="O116" s="31">
        <f t="shared" si="20"/>
        <v>24.776275209788405</v>
      </c>
      <c r="P116" s="28">
        <f t="shared" si="30"/>
        <v>1041.1074515055989</v>
      </c>
      <c r="Q116" s="8">
        <f t="shared" si="22"/>
        <v>18779.912716325125</v>
      </c>
      <c r="R116" s="9">
        <f t="shared" si="28"/>
        <v>0.17570834899854901</v>
      </c>
      <c r="S116" s="17">
        <f t="shared" si="21"/>
        <v>7792.6521314062638</v>
      </c>
      <c r="T116" s="9">
        <f t="shared" si="29"/>
        <v>7.6435354005794945E-2</v>
      </c>
    </row>
    <row r="117" spans="2:22" x14ac:dyDescent="0.25">
      <c r="C117" t="s">
        <v>22</v>
      </c>
      <c r="D117" s="21">
        <f t="shared" si="25"/>
        <v>335.3981481481481</v>
      </c>
      <c r="E117" s="22">
        <f t="shared" si="26"/>
        <v>124.0543981481481</v>
      </c>
      <c r="F117" s="23">
        <v>565.99074074074076</v>
      </c>
      <c r="G117" s="21">
        <f t="shared" si="27"/>
        <v>211.34375</v>
      </c>
      <c r="H117" s="24">
        <f t="shared" si="17"/>
        <v>0.63012795737514848</v>
      </c>
      <c r="I117" s="25">
        <f t="shared" si="31"/>
        <v>0.66273376901538694</v>
      </c>
      <c r="J117" s="29">
        <v>0</v>
      </c>
      <c r="K117" s="26">
        <v>3.9E-2</v>
      </c>
      <c r="L117" s="27">
        <f t="shared" si="23"/>
        <v>148.30704624534567</v>
      </c>
      <c r="M117" s="30">
        <f t="shared" si="19"/>
        <v>206.26943699580573</v>
      </c>
      <c r="N117" s="16">
        <f t="shared" si="24"/>
        <v>126.80624999999999</v>
      </c>
      <c r="O117" s="31">
        <f t="shared" si="20"/>
        <v>23.474890895406404</v>
      </c>
      <c r="P117" s="28">
        <f t="shared" si="30"/>
        <v>457.907842345745</v>
      </c>
      <c r="Q117" s="8">
        <f t="shared" si="22"/>
        <v>18322.004873979378</v>
      </c>
      <c r="R117" s="9">
        <f t="shared" si="28"/>
        <v>0.17183588685950768</v>
      </c>
      <c r="S117" s="17">
        <f t="shared" si="21"/>
        <v>7311.2693981651128</v>
      </c>
      <c r="T117" s="9">
        <f t="shared" si="29"/>
        <v>7.198884566075929E-2</v>
      </c>
    </row>
    <row r="118" spans="2:22" x14ac:dyDescent="0.25">
      <c r="C118" t="s">
        <v>23</v>
      </c>
      <c r="D118" s="21">
        <f t="shared" si="25"/>
        <v>79.643518518518519</v>
      </c>
      <c r="E118" s="22">
        <f t="shared" si="26"/>
        <v>58.237268518518519</v>
      </c>
      <c r="F118" s="23">
        <v>724.66666666666663</v>
      </c>
      <c r="G118" s="21">
        <f t="shared" si="27"/>
        <v>21.40625</v>
      </c>
      <c r="H118" s="24">
        <f t="shared" si="17"/>
        <v>0.26877579491949077</v>
      </c>
      <c r="I118" s="25">
        <f t="shared" si="31"/>
        <v>0.65491507111052627</v>
      </c>
      <c r="J118" s="29">
        <v>0</v>
      </c>
      <c r="K118" s="26">
        <v>3.9E-2</v>
      </c>
      <c r="L118" s="27">
        <f t="shared" si="23"/>
        <v>14.854119490959702</v>
      </c>
      <c r="M118" s="30">
        <f t="shared" si="19"/>
        <v>96.377733371606894</v>
      </c>
      <c r="N118" s="16">
        <f t="shared" si="24"/>
        <v>12.84375</v>
      </c>
      <c r="O118" s="31">
        <f t="shared" si="20"/>
        <v>22.902506092474223</v>
      </c>
      <c r="P118" s="28">
        <f t="shared" si="30"/>
        <v>101.17309677009237</v>
      </c>
      <c r="Q118" s="8">
        <f t="shared" si="22"/>
        <v>18220.831777209285</v>
      </c>
      <c r="R118" s="9">
        <f t="shared" si="28"/>
        <v>0.17431134237564944</v>
      </c>
      <c r="S118" s="17">
        <f t="shared" si="21"/>
        <v>7187.1937953025463</v>
      </c>
      <c r="T118" s="9">
        <f t="shared" si="29"/>
        <v>7.2354377915766391E-2</v>
      </c>
    </row>
    <row r="119" spans="2:22" x14ac:dyDescent="0.25">
      <c r="C119" t="s">
        <v>24</v>
      </c>
      <c r="D119" s="21">
        <f t="shared" si="25"/>
        <v>22.103086419753083</v>
      </c>
      <c r="E119" s="22">
        <f t="shared" si="26"/>
        <v>19.556211419753083</v>
      </c>
      <c r="F119" s="23">
        <v>1101.398148148148</v>
      </c>
      <c r="G119" s="21">
        <f t="shared" si="27"/>
        <v>2.546875</v>
      </c>
      <c r="H119" s="24">
        <f t="shared" si="17"/>
        <v>0.11522712039545342</v>
      </c>
      <c r="I119" s="25">
        <f t="shared" si="31"/>
        <v>0.64945899805962115</v>
      </c>
      <c r="J119" s="29">
        <v>0</v>
      </c>
      <c r="K119" s="26">
        <v>3.9E-2</v>
      </c>
      <c r="L119" s="27">
        <f t="shared" si="23"/>
        <v>1.7534190106830976</v>
      </c>
      <c r="M119" s="30">
        <f t="shared" si="19"/>
        <v>32.257168894268041</v>
      </c>
      <c r="N119" s="16">
        <f t="shared" si="24"/>
        <v>1.528125</v>
      </c>
      <c r="O119" s="31">
        <f t="shared" si="20"/>
        <v>22.776039721511605</v>
      </c>
      <c r="P119" s="28">
        <f t="shared" si="30"/>
        <v>12.762673183439535</v>
      </c>
      <c r="Q119" s="8">
        <f t="shared" si="22"/>
        <v>18208.069104025846</v>
      </c>
      <c r="R119" s="9">
        <f t="shared" si="28"/>
        <v>0.17798484981516013</v>
      </c>
      <c r="S119" s="17">
        <f t="shared" si="21"/>
        <v>7151.6550823975949</v>
      </c>
      <c r="T119" s="9">
        <f t="shared" si="29"/>
        <v>7.3748620449360786E-2</v>
      </c>
      <c r="U119" s="20">
        <f>(SUM(P107:P118)-SUM(O107:O118))/132000</f>
        <v>8.8106758390974038E-2</v>
      </c>
      <c r="V119" s="1">
        <f>SUM(P107:P118)</f>
        <v>12008.94610046273</v>
      </c>
    </row>
    <row r="120" spans="2:22" x14ac:dyDescent="0.25">
      <c r="B120">
        <v>2029</v>
      </c>
      <c r="C120" t="s">
        <v>25</v>
      </c>
      <c r="D120" s="21">
        <f t="shared" si="25"/>
        <v>59.47569444444445</v>
      </c>
      <c r="E120" s="22">
        <f t="shared" si="26"/>
        <v>42.21006944444445</v>
      </c>
      <c r="F120" s="23">
        <v>990</v>
      </c>
      <c r="G120" s="21">
        <f t="shared" si="27"/>
        <v>17.265625</v>
      </c>
      <c r="H120" s="24">
        <f t="shared" si="17"/>
        <v>0.29029715686846863</v>
      </c>
      <c r="I120" s="25">
        <f t="shared" si="31"/>
        <v>0.64728121404658345</v>
      </c>
      <c r="J120" s="29">
        <v>0</v>
      </c>
      <c r="K120" s="26">
        <v>3.9E-2</v>
      </c>
      <c r="L120" s="27">
        <f t="shared" si="23"/>
        <v>11.849074086273044</v>
      </c>
      <c r="M120" s="30">
        <f t="shared" si="19"/>
        <v>69.531854439435051</v>
      </c>
      <c r="N120" s="16">
        <f t="shared" si="24"/>
        <v>10.359375</v>
      </c>
      <c r="O120" s="31">
        <f t="shared" si="20"/>
        <v>22.760086380032305</v>
      </c>
      <c r="P120" s="28">
        <f t="shared" si="30"/>
        <v>68.980217145675795</v>
      </c>
      <c r="Q120" s="8">
        <f t="shared" si="22"/>
        <v>18139.08888688017</v>
      </c>
      <c r="R120" s="9">
        <f t="shared" si="28"/>
        <v>0.18169013834168546</v>
      </c>
      <c r="S120" s="17">
        <f t="shared" si="21"/>
        <v>7059.9147788718865</v>
      </c>
      <c r="T120" s="9">
        <f t="shared" si="29"/>
        <v>7.4803399315505295E-2</v>
      </c>
    </row>
    <row r="121" spans="2:22" x14ac:dyDescent="0.25">
      <c r="C121" t="s">
        <v>26</v>
      </c>
      <c r="D121" s="21">
        <f t="shared" si="25"/>
        <v>205.9803240740741</v>
      </c>
      <c r="E121" s="22">
        <f t="shared" si="26"/>
        <v>69.120949074074105</v>
      </c>
      <c r="F121" s="23">
        <v>874</v>
      </c>
      <c r="G121" s="21">
        <f t="shared" si="27"/>
        <v>136.859375</v>
      </c>
      <c r="H121" s="24">
        <f t="shared" si="17"/>
        <v>0.66442936049941836</v>
      </c>
      <c r="I121" s="25">
        <f t="shared" si="31"/>
        <v>0.64852173472451524</v>
      </c>
      <c r="J121" s="29">
        <v>0</v>
      </c>
      <c r="K121" s="26">
        <v>3.9E-2</v>
      </c>
      <c r="L121" s="27">
        <f t="shared" si="23"/>
        <v>94.093794913312948</v>
      </c>
      <c r="M121" s="30">
        <f t="shared" si="19"/>
        <v>113.94738687339752</v>
      </c>
      <c r="N121" s="16">
        <f t="shared" si="24"/>
        <v>82.115624999999994</v>
      </c>
      <c r="O121" s="31">
        <f t="shared" si="20"/>
        <v>22.67386110860021</v>
      </c>
      <c r="P121" s="28">
        <f t="shared" si="30"/>
        <v>267.4829456781103</v>
      </c>
      <c r="Q121" s="8">
        <f t="shared" si="22"/>
        <v>17871.605941202059</v>
      </c>
      <c r="R121" s="9">
        <f t="shared" si="28"/>
        <v>0.18422173425736174</v>
      </c>
      <c r="S121" s="17">
        <f t="shared" si="21"/>
        <v>6769.7579720851763</v>
      </c>
      <c r="T121" s="9">
        <f t="shared" si="29"/>
        <v>7.4042346669742395E-2</v>
      </c>
    </row>
    <row r="122" spans="2:22" x14ac:dyDescent="0.25">
      <c r="C122" t="s">
        <v>27</v>
      </c>
      <c r="D122" s="21">
        <f t="shared" si="25"/>
        <v>678.50231481481489</v>
      </c>
      <c r="E122" s="22">
        <f t="shared" si="26"/>
        <v>246.92418981481489</v>
      </c>
      <c r="F122" s="23">
        <v>534</v>
      </c>
      <c r="G122" s="21">
        <f t="shared" si="27"/>
        <v>431.578125</v>
      </c>
      <c r="H122" s="24">
        <f t="shared" si="17"/>
        <v>0.63607465380245831</v>
      </c>
      <c r="I122" s="25">
        <f t="shared" si="31"/>
        <v>0.65252070812263641</v>
      </c>
      <c r="J122" s="29">
        <v>0</v>
      </c>
      <c r="K122" s="26">
        <v>3.9E-2</v>
      </c>
      <c r="L122" s="27">
        <f t="shared" si="23"/>
        <v>298.44521061023971</v>
      </c>
      <c r="M122" s="30">
        <f t="shared" si="19"/>
        <v>408.04733700538623</v>
      </c>
      <c r="N122" s="16">
        <f t="shared" si="24"/>
        <v>258.94687499999998</v>
      </c>
      <c r="O122" s="31">
        <f t="shared" si="20"/>
        <v>22.339507426502575</v>
      </c>
      <c r="P122" s="28">
        <f t="shared" si="30"/>
        <v>943.09991518912329</v>
      </c>
      <c r="Q122" s="8">
        <f t="shared" si="22"/>
        <v>16928.506026012936</v>
      </c>
      <c r="R122" s="9">
        <f t="shared" si="28"/>
        <v>0.17864383725284827</v>
      </c>
      <c r="S122" s="17">
        <f t="shared" si="21"/>
        <v>5804.3185494695499</v>
      </c>
      <c r="T122" s="9">
        <f t="shared" si="29"/>
        <v>6.5173526218390496E-2</v>
      </c>
    </row>
    <row r="123" spans="2:22" x14ac:dyDescent="0.25">
      <c r="C123" t="s">
        <v>28</v>
      </c>
      <c r="D123" s="21">
        <f t="shared" si="25"/>
        <v>1336.9722222222222</v>
      </c>
      <c r="E123" s="22">
        <f t="shared" si="26"/>
        <v>289.75347222222217</v>
      </c>
      <c r="F123" s="23">
        <v>500</v>
      </c>
      <c r="G123" s="21">
        <f t="shared" si="27"/>
        <v>1047.21875</v>
      </c>
      <c r="H123" s="24">
        <f t="shared" si="17"/>
        <v>0.78327637073819367</v>
      </c>
      <c r="I123" s="25">
        <f t="shared" si="31"/>
        <v>0.65817989368274665</v>
      </c>
      <c r="J123" s="29">
        <v>0</v>
      </c>
      <c r="K123" s="26">
        <v>3.9E-2</v>
      </c>
      <c r="L123" s="27">
        <f t="shared" si="23"/>
        <v>730.0998567875788</v>
      </c>
      <c r="M123" s="30">
        <f t="shared" si="19"/>
        <v>480.46338176365106</v>
      </c>
      <c r="N123" s="16">
        <f t="shared" si="24"/>
        <v>628.33124999999995</v>
      </c>
      <c r="O123" s="31">
        <f t="shared" si="20"/>
        <v>21.160632532516171</v>
      </c>
      <c r="P123" s="28">
        <f t="shared" si="30"/>
        <v>1817.7338560187136</v>
      </c>
      <c r="Q123" s="8">
        <f t="shared" si="22"/>
        <v>15110.772169994223</v>
      </c>
      <c r="R123" s="9">
        <f t="shared" si="28"/>
        <v>0.16845602068096174</v>
      </c>
      <c r="S123" s="17">
        <f t="shared" si="21"/>
        <v>3965.4240609183203</v>
      </c>
      <c r="T123" s="9">
        <f t="shared" si="29"/>
        <v>4.7274188724108115E-2</v>
      </c>
    </row>
    <row r="124" spans="2:22" x14ac:dyDescent="0.25">
      <c r="C124" t="s">
        <v>17</v>
      </c>
      <c r="D124" s="21">
        <f t="shared" si="25"/>
        <v>1500.1504629629628</v>
      </c>
      <c r="E124" s="22">
        <f t="shared" si="26"/>
        <v>133.11921296296282</v>
      </c>
      <c r="F124" s="23">
        <v>342</v>
      </c>
      <c r="G124" s="21">
        <f t="shared" si="27"/>
        <v>1367.03125</v>
      </c>
      <c r="H124" s="24">
        <f t="shared" si="17"/>
        <v>0.91126275913681509</v>
      </c>
      <c r="I124" s="25">
        <f t="shared" si="31"/>
        <v>0.66415184705323338</v>
      </c>
      <c r="J124" s="29">
        <v>0</v>
      </c>
      <c r="K124" s="26">
        <v>3.9E-2</v>
      </c>
      <c r="L124" s="27">
        <f t="shared" si="23"/>
        <v>961.23054841699047</v>
      </c>
      <c r="M124" s="30">
        <f t="shared" si="19"/>
        <v>221.5305841305873</v>
      </c>
      <c r="N124" s="16">
        <f t="shared" si="24"/>
        <v>820.21875</v>
      </c>
      <c r="O124" s="31">
        <f t="shared" si="20"/>
        <v>18.888465212492779</v>
      </c>
      <c r="P124" s="28">
        <f t="shared" si="30"/>
        <v>1984.091417335085</v>
      </c>
      <c r="Q124" s="8">
        <f t="shared" si="22"/>
        <v>13126.680752659138</v>
      </c>
      <c r="R124" s="9">
        <f t="shared" si="28"/>
        <v>0.15208157088528906</v>
      </c>
      <c r="S124" s="17">
        <f t="shared" si="21"/>
        <v>1962.4441783707425</v>
      </c>
      <c r="T124" s="9">
        <f t="shared" si="29"/>
        <v>2.441425301278544E-2</v>
      </c>
    </row>
    <row r="125" spans="2:22" x14ac:dyDescent="0.25">
      <c r="C125" t="s">
        <v>18</v>
      </c>
      <c r="D125" s="21">
        <f t="shared" si="25"/>
        <v>1479.4472222222223</v>
      </c>
      <c r="E125" s="22">
        <f t="shared" si="26"/>
        <v>199.40034722222231</v>
      </c>
      <c r="F125" s="23">
        <v>271.66666666666669</v>
      </c>
      <c r="G125" s="21">
        <f t="shared" si="27"/>
        <v>1280.046875</v>
      </c>
      <c r="H125" s="24">
        <f t="shared" si="17"/>
        <v>0.86521969541927257</v>
      </c>
      <c r="I125" s="25">
        <f t="shared" si="31"/>
        <v>0.66916218275681494</v>
      </c>
      <c r="J125" s="29">
        <v>0</v>
      </c>
      <c r="K125" s="26">
        <v>3.9E-2</v>
      </c>
      <c r="L125" s="27">
        <f t="shared" si="23"/>
        <v>906.48078903103988</v>
      </c>
      <c r="M125" s="30">
        <f t="shared" si="19"/>
        <v>332.83151881191139</v>
      </c>
      <c r="N125" s="16">
        <f t="shared" si="24"/>
        <v>768.02812499999993</v>
      </c>
      <c r="O125" s="31">
        <f t="shared" si="20"/>
        <v>16.408350940823922</v>
      </c>
      <c r="P125" s="28">
        <f t="shared" si="30"/>
        <v>1990.932081902127</v>
      </c>
      <c r="Q125" s="8">
        <f t="shared" si="22"/>
        <v>11135.748670757011</v>
      </c>
      <c r="R125" s="9">
        <f t="shared" si="28"/>
        <v>0.12967995311619765</v>
      </c>
      <c r="S125" s="17">
        <f t="shared" si="21"/>
        <v>-44.89625447220844</v>
      </c>
      <c r="T125" s="9">
        <f t="shared" si="29"/>
        <v>-5.6239275546494656E-4</v>
      </c>
    </row>
    <row r="126" spans="2:22" x14ac:dyDescent="0.25">
      <c r="C126" t="s">
        <v>19</v>
      </c>
      <c r="D126" s="21">
        <f t="shared" si="25"/>
        <v>1297.325925925926</v>
      </c>
      <c r="E126" s="22">
        <f t="shared" si="26"/>
        <v>291.35717592592596</v>
      </c>
      <c r="F126" s="23">
        <v>304.27160493827159</v>
      </c>
      <c r="G126" s="21">
        <f t="shared" si="27"/>
        <v>1005.96875</v>
      </c>
      <c r="H126" s="24">
        <f t="shared" si="17"/>
        <v>0.77541713296296078</v>
      </c>
      <c r="I126" s="25">
        <f t="shared" si="31"/>
        <v>0.67222796383440864</v>
      </c>
      <c r="J126" s="29">
        <v>0</v>
      </c>
      <c r="K126" s="26">
        <v>3.9E-2</v>
      </c>
      <c r="L126" s="27">
        <f t="shared" si="23"/>
        <v>715.47310574354526</v>
      </c>
      <c r="M126" s="30">
        <f t="shared" si="19"/>
        <v>487.21561704715475</v>
      </c>
      <c r="N126" s="16">
        <f t="shared" si="24"/>
        <v>603.58124999999995</v>
      </c>
      <c r="O126" s="31">
        <f t="shared" si="20"/>
        <v>13.919685838446263</v>
      </c>
      <c r="P126" s="28">
        <f t="shared" si="30"/>
        <v>1792.3502869522538</v>
      </c>
      <c r="Q126" s="8">
        <f t="shared" si="22"/>
        <v>9343.398383804757</v>
      </c>
      <c r="R126" s="9">
        <f t="shared" si="28"/>
        <v>0.10882623748638549</v>
      </c>
      <c r="S126" s="17">
        <f t="shared" si="21"/>
        <v>-1851.1662272629085</v>
      </c>
      <c r="T126" s="9">
        <f t="shared" si="29"/>
        <v>-2.3224185580974069E-2</v>
      </c>
    </row>
    <row r="127" spans="2:22" x14ac:dyDescent="0.25">
      <c r="C127" t="s">
        <v>20</v>
      </c>
      <c r="D127" s="21">
        <f t="shared" si="25"/>
        <v>1051.8140432098764</v>
      </c>
      <c r="E127" s="22">
        <f t="shared" si="26"/>
        <v>275.42341820987644</v>
      </c>
      <c r="F127" s="23">
        <v>346.60802469135803</v>
      </c>
      <c r="G127" s="21">
        <f t="shared" si="27"/>
        <v>776.390625</v>
      </c>
      <c r="H127" s="24">
        <f t="shared" si="17"/>
        <v>0.73814438018972228</v>
      </c>
      <c r="I127" s="25">
        <f t="shared" si="31"/>
        <v>0.67283814235012684</v>
      </c>
      <c r="J127" s="29">
        <v>0</v>
      </c>
      <c r="K127" s="26">
        <v>3.9E-2</v>
      </c>
      <c r="L127" s="27">
        <f t="shared" si="23"/>
        <v>552.66446023805395</v>
      </c>
      <c r="M127" s="30">
        <f t="shared" si="19"/>
        <v>460.73879927793178</v>
      </c>
      <c r="N127" s="16">
        <f t="shared" si="24"/>
        <v>465.83437499999997</v>
      </c>
      <c r="O127" s="31">
        <f t="shared" si="20"/>
        <v>11.679247979755944</v>
      </c>
      <c r="P127" s="28">
        <f t="shared" si="30"/>
        <v>1467.5583865362298</v>
      </c>
      <c r="Q127" s="8">
        <f t="shared" si="22"/>
        <v>7875.8399972685274</v>
      </c>
      <c r="R127" s="9">
        <f t="shared" si="28"/>
        <v>9.1734481712220761E-2</v>
      </c>
      <c r="S127" s="17">
        <f t="shared" si="21"/>
        <v>-3330.4038617788942</v>
      </c>
      <c r="T127" s="9">
        <f t="shared" si="29"/>
        <v>-4.1839321708231798E-2</v>
      </c>
    </row>
    <row r="128" spans="2:22" x14ac:dyDescent="0.25">
      <c r="C128" t="s">
        <v>21</v>
      </c>
      <c r="D128" s="21">
        <f t="shared" si="25"/>
        <v>725.34521604938266</v>
      </c>
      <c r="E128" s="22">
        <f t="shared" si="26"/>
        <v>168.89209104938266</v>
      </c>
      <c r="F128" s="23">
        <v>421.56481481481478</v>
      </c>
      <c r="G128" s="21">
        <f t="shared" si="27"/>
        <v>556.453125</v>
      </c>
      <c r="H128" s="24">
        <f t="shared" si="17"/>
        <v>0.76715626254590996</v>
      </c>
      <c r="I128" s="25">
        <f t="shared" si="31"/>
        <v>0.67106338492135553</v>
      </c>
      <c r="J128" s="29">
        <v>0</v>
      </c>
      <c r="K128" s="26">
        <v>3.9E-2</v>
      </c>
      <c r="L128" s="27">
        <f t="shared" si="23"/>
        <v>395.11698948756617</v>
      </c>
      <c r="M128" s="30">
        <f t="shared" si="19"/>
        <v>282.22938935542714</v>
      </c>
      <c r="N128" s="16">
        <f t="shared" si="24"/>
        <v>333.87187499999999</v>
      </c>
      <c r="O128" s="31">
        <f t="shared" si="20"/>
        <v>9.8447999965856585</v>
      </c>
      <c r="P128" s="28">
        <f t="shared" si="30"/>
        <v>1001.3734538464078</v>
      </c>
      <c r="Q128" s="8">
        <f t="shared" si="22"/>
        <v>6874.4665434221197</v>
      </c>
      <c r="R128" s="9">
        <f t="shared" si="28"/>
        <v>8.0057801333184492E-2</v>
      </c>
      <c r="S128" s="17">
        <f t="shared" si="21"/>
        <v>-4341.622115621888</v>
      </c>
      <c r="T128" s="9">
        <f t="shared" si="29"/>
        <v>-5.460707534346914E-2</v>
      </c>
    </row>
    <row r="129" spans="2:22" x14ac:dyDescent="0.25">
      <c r="C129" t="s">
        <v>22</v>
      </c>
      <c r="D129" s="21">
        <f t="shared" si="25"/>
        <v>338.79783950617281</v>
      </c>
      <c r="E129" s="22">
        <f t="shared" si="26"/>
        <v>127.46971450617281</v>
      </c>
      <c r="F129" s="23">
        <v>564.57098765432102</v>
      </c>
      <c r="G129" s="21">
        <f t="shared" si="27"/>
        <v>211.328125</v>
      </c>
      <c r="H129" s="24">
        <f t="shared" si="17"/>
        <v>0.62375877398754676</v>
      </c>
      <c r="I129" s="25">
        <f t="shared" si="31"/>
        <v>0.66749216131909872</v>
      </c>
      <c r="J129" s="29">
        <v>0</v>
      </c>
      <c r="K129" s="26">
        <v>3.9E-2</v>
      </c>
      <c r="L129" s="27">
        <f t="shared" si="23"/>
        <v>149.30166377876267</v>
      </c>
      <c r="M129" s="30">
        <f t="shared" si="19"/>
        <v>212.55474974462658</v>
      </c>
      <c r="N129" s="16">
        <f t="shared" si="24"/>
        <v>126.796875</v>
      </c>
      <c r="O129" s="31">
        <f t="shared" si="20"/>
        <v>8.5930831792776488</v>
      </c>
      <c r="P129" s="28">
        <f t="shared" si="30"/>
        <v>480.06020534411164</v>
      </c>
      <c r="Q129" s="8">
        <f t="shared" si="22"/>
        <v>6394.406338078008</v>
      </c>
      <c r="R129" s="9">
        <f t="shared" si="28"/>
        <v>7.4709980148902747E-2</v>
      </c>
      <c r="S129" s="17">
        <f t="shared" si="21"/>
        <v>-4830.2754041452772</v>
      </c>
      <c r="T129" s="9">
        <f t="shared" si="29"/>
        <v>-6.1049853347531803E-2</v>
      </c>
    </row>
    <row r="130" spans="2:22" x14ac:dyDescent="0.25">
      <c r="C130" t="s">
        <v>23</v>
      </c>
      <c r="D130" s="21">
        <f t="shared" si="25"/>
        <v>82.250771604938279</v>
      </c>
      <c r="E130" s="22">
        <f t="shared" si="26"/>
        <v>60.953896604938279</v>
      </c>
      <c r="F130" s="23">
        <v>724.22222222222217</v>
      </c>
      <c r="G130" s="21">
        <f t="shared" si="27"/>
        <v>21.296875</v>
      </c>
      <c r="H130" s="24">
        <f t="shared" si="17"/>
        <v>0.25892614238674633</v>
      </c>
      <c r="I130" s="25">
        <f t="shared" si="31"/>
        <v>0.66308358779601917</v>
      </c>
      <c r="J130" s="29">
        <v>0</v>
      </c>
      <c r="K130" s="26">
        <v>3.9E-2</v>
      </c>
      <c r="L130" s="27">
        <f t="shared" si="23"/>
        <v>14.952186408843346</v>
      </c>
      <c r="M130" s="30">
        <f t="shared" si="19"/>
        <v>101.37142505588835</v>
      </c>
      <c r="N130" s="16">
        <f t="shared" si="24"/>
        <v>12.778124999999999</v>
      </c>
      <c r="O130" s="31">
        <f t="shared" si="20"/>
        <v>7.9930079225975099</v>
      </c>
      <c r="P130" s="28">
        <f t="shared" si="30"/>
        <v>121.10872854213417</v>
      </c>
      <c r="Q130" s="8">
        <f t="shared" si="22"/>
        <v>6273.2976095358736</v>
      </c>
      <c r="R130" s="9">
        <f t="shared" si="28"/>
        <v>7.3800685662666204E-2</v>
      </c>
      <c r="S130" s="17">
        <f t="shared" si="21"/>
        <v>-4959.3771406100095</v>
      </c>
      <c r="T130" s="9">
        <f t="shared" si="29"/>
        <v>-6.3235813480639377E-2</v>
      </c>
    </row>
    <row r="131" spans="2:22" x14ac:dyDescent="0.25">
      <c r="C131" t="s">
        <v>24</v>
      </c>
      <c r="D131" s="21">
        <f t="shared" si="25"/>
        <v>21.39804526748971</v>
      </c>
      <c r="E131" s="22">
        <f t="shared" si="26"/>
        <v>18.92148276748971</v>
      </c>
      <c r="F131" s="23">
        <v>1101.114197530864</v>
      </c>
      <c r="G131" s="21">
        <f t="shared" si="27"/>
        <v>2.4765625</v>
      </c>
      <c r="H131" s="24">
        <f t="shared" si="17"/>
        <v>0.11573779142166173</v>
      </c>
      <c r="I131" s="25">
        <f t="shared" si="31"/>
        <v>0.65888240287553412</v>
      </c>
      <c r="J131" s="29">
        <v>0</v>
      </c>
      <c r="K131" s="26">
        <v>3.9E-2</v>
      </c>
      <c r="L131" s="27">
        <f t="shared" si="23"/>
        <v>1.72834938837144</v>
      </c>
      <c r="M131" s="30">
        <f t="shared" si="19"/>
        <v>31.38851479930134</v>
      </c>
      <c r="N131" s="16">
        <f t="shared" si="24"/>
        <v>1.4859374999999999</v>
      </c>
      <c r="O131" s="31">
        <f t="shared" si="20"/>
        <v>7.8416220119198421</v>
      </c>
      <c r="P131" s="28">
        <f t="shared" si="30"/>
        <v>26.761179675752938</v>
      </c>
      <c r="Q131" s="8">
        <f t="shared" si="22"/>
        <v>6246.5364298601207</v>
      </c>
      <c r="R131" s="9">
        <f t="shared" si="28"/>
        <v>7.5053411889408034E-2</v>
      </c>
      <c r="S131" s="17">
        <f t="shared" si="21"/>
        <v>-4993.9799422976821</v>
      </c>
      <c r="T131" s="9">
        <f t="shared" si="29"/>
        <v>-6.5242321036451764E-2</v>
      </c>
      <c r="U131" s="20">
        <f>(SUM(P119:P130)-SUM(O119:O130))/132000</f>
        <v>8.9003768177532333E-2</v>
      </c>
      <c r="V131" s="1">
        <f>SUM(P119:P130)</f>
        <v>11947.53416767341</v>
      </c>
    </row>
    <row r="132" spans="2:22" x14ac:dyDescent="0.25">
      <c r="B132">
        <v>2030</v>
      </c>
      <c r="C132" t="s">
        <v>25</v>
      </c>
      <c r="D132" s="21">
        <f t="shared" si="25"/>
        <v>61.38831018518519</v>
      </c>
      <c r="E132" s="22">
        <f t="shared" si="26"/>
        <v>44.02112268518519</v>
      </c>
      <c r="F132" s="23">
        <v>990</v>
      </c>
      <c r="G132" s="21">
        <f t="shared" si="27"/>
        <v>17.3671875</v>
      </c>
      <c r="H132" s="24">
        <f t="shared" ref="H132:H143" si="32">G132/D132</f>
        <v>0.28290707868663917</v>
      </c>
      <c r="I132" s="25">
        <f t="shared" si="31"/>
        <v>0.65578668313689537</v>
      </c>
      <c r="J132" s="29">
        <v>0</v>
      </c>
      <c r="K132" s="26">
        <v>3.9E-2</v>
      </c>
      <c r="L132" s="27">
        <f t="shared" si="23"/>
        <v>12.066490598541549</v>
      </c>
      <c r="M132" s="30">
        <f t="shared" si="19"/>
        <v>72.889588718865127</v>
      </c>
      <c r="N132" s="16">
        <f t="shared" si="24"/>
        <v>10.4203125</v>
      </c>
      <c r="O132" s="31">
        <f t="shared" si="20"/>
        <v>7.8081705373251502</v>
      </c>
      <c r="P132" s="28">
        <f t="shared" si="30"/>
        <v>87.568221280081517</v>
      </c>
      <c r="Q132" s="8">
        <f t="shared" si="22"/>
        <v>6158.9682085800396</v>
      </c>
      <c r="R132" s="9">
        <f t="shared" si="28"/>
        <v>7.5752241825930808E-2</v>
      </c>
      <c r="S132" s="17">
        <f t="shared" si="21"/>
        <v>-5089.3563341150884</v>
      </c>
      <c r="T132" s="9">
        <f t="shared" si="29"/>
        <v>-6.829765884160717E-2</v>
      </c>
    </row>
    <row r="133" spans="2:22" x14ac:dyDescent="0.25">
      <c r="C133" t="s">
        <v>26</v>
      </c>
      <c r="D133" s="21">
        <f t="shared" si="25"/>
        <v>199.9770447530864</v>
      </c>
      <c r="E133" s="22">
        <f t="shared" si="26"/>
        <v>63.406732253086403</v>
      </c>
      <c r="F133" s="23">
        <v>874</v>
      </c>
      <c r="G133" s="21">
        <f t="shared" si="27"/>
        <v>136.5703125</v>
      </c>
      <c r="H133" s="24">
        <f t="shared" si="32"/>
        <v>0.68292994662774764</v>
      </c>
      <c r="I133" s="25">
        <f t="shared" si="31"/>
        <v>0.6543460551170307</v>
      </c>
      <c r="J133" s="29">
        <v>0</v>
      </c>
      <c r="K133" s="26">
        <v>3.9E-2</v>
      </c>
      <c r="L133" s="27">
        <f t="shared" si="23"/>
        <v>94.690487417975106</v>
      </c>
      <c r="M133" s="30">
        <f t="shared" ref="M133:M143" si="33">(E133*I133)+(E133*1)</f>
        <v>104.89667737075528</v>
      </c>
      <c r="N133" s="16">
        <f t="shared" si="24"/>
        <v>81.942187500000003</v>
      </c>
      <c r="O133" s="31">
        <f t="shared" ref="O133:O143" si="34">MAX(0,((Q132*1.5%)/12))</f>
        <v>7.6987102607250497</v>
      </c>
      <c r="P133" s="28">
        <f t="shared" si="30"/>
        <v>273.83064202800534</v>
      </c>
      <c r="Q133" s="8">
        <f t="shared" si="22"/>
        <v>5885.1375665520345</v>
      </c>
      <c r="R133" s="9">
        <f t="shared" si="28"/>
        <v>7.4029940144419729E-2</v>
      </c>
      <c r="S133" s="17">
        <f t="shared" ref="S133:S143" si="35">S132-P133-O133</f>
        <v>-5370.8856864038189</v>
      </c>
      <c r="T133" s="9">
        <f t="shared" si="29"/>
        <v>-7.3970710145814689E-2</v>
      </c>
    </row>
    <row r="134" spans="2:22" x14ac:dyDescent="0.25">
      <c r="C134" t="s">
        <v>27</v>
      </c>
      <c r="D134" s="21">
        <f t="shared" si="25"/>
        <v>721.58603395061743</v>
      </c>
      <c r="E134" s="22">
        <f t="shared" si="26"/>
        <v>286.37509645061743</v>
      </c>
      <c r="F134" s="23">
        <v>534</v>
      </c>
      <c r="G134" s="21">
        <f t="shared" si="27"/>
        <v>435.2109375</v>
      </c>
      <c r="H134" s="24">
        <f t="shared" si="32"/>
        <v>0.60313104331753764</v>
      </c>
      <c r="I134" s="25">
        <f t="shared" si="31"/>
        <v>0.65470624627655971</v>
      </c>
      <c r="J134" s="29">
        <v>0</v>
      </c>
      <c r="K134" s="26">
        <v>3.9E-2</v>
      </c>
      <c r="L134" s="27">
        <f t="shared" si="23"/>
        <v>301.90854579162743</v>
      </c>
      <c r="M134" s="30">
        <f t="shared" si="33"/>
        <v>473.86666087488891</v>
      </c>
      <c r="N134" s="16">
        <f t="shared" si="24"/>
        <v>261.12656249999998</v>
      </c>
      <c r="O134" s="31">
        <f t="shared" si="34"/>
        <v>7.356421958190043</v>
      </c>
      <c r="P134" s="28">
        <f t="shared" si="30"/>
        <v>1029.5453472083261</v>
      </c>
      <c r="Q134" s="8">
        <f t="shared" ref="Q134:Q143" si="36">Q133-P134</f>
        <v>4855.5922193437082</v>
      </c>
      <c r="R134" s="9">
        <f t="shared" si="28"/>
        <v>6.2036773001347342E-2</v>
      </c>
      <c r="S134" s="17">
        <f t="shared" si="35"/>
        <v>-6407.7874555703356</v>
      </c>
      <c r="T134" s="9">
        <f t="shared" si="29"/>
        <v>-8.989378431341824E-2</v>
      </c>
    </row>
    <row r="135" spans="2:22" x14ac:dyDescent="0.25">
      <c r="C135" t="s">
        <v>28</v>
      </c>
      <c r="D135" s="21">
        <f t="shared" si="25"/>
        <v>1346.4675925925924</v>
      </c>
      <c r="E135" s="22">
        <f t="shared" si="26"/>
        <v>299.07696759259238</v>
      </c>
      <c r="F135" s="23">
        <v>500</v>
      </c>
      <c r="G135" s="21">
        <f t="shared" si="27"/>
        <v>1047.390625</v>
      </c>
      <c r="H135" s="24">
        <f t="shared" si="32"/>
        <v>0.77788030752620896</v>
      </c>
      <c r="I135" s="25">
        <f t="shared" si="31"/>
        <v>0.65661523889818374</v>
      </c>
      <c r="J135" s="29">
        <v>0</v>
      </c>
      <c r="K135" s="26">
        <v>3.9E-2</v>
      </c>
      <c r="L135" s="27">
        <f t="shared" si="23"/>
        <v>728.58087982909296</v>
      </c>
      <c r="M135" s="30">
        <f t="shared" si="33"/>
        <v>495.45546211734677</v>
      </c>
      <c r="N135" s="16">
        <f t="shared" si="24"/>
        <v>628.43437499999993</v>
      </c>
      <c r="O135" s="31">
        <f t="shared" si="34"/>
        <v>6.0694902741796355</v>
      </c>
      <c r="P135" s="28">
        <f t="shared" si="30"/>
        <v>1846.40122667226</v>
      </c>
      <c r="Q135" s="8">
        <f t="shared" si="36"/>
        <v>3009.1909926714479</v>
      </c>
      <c r="R135" s="9">
        <f t="shared" si="28"/>
        <v>3.88649363982842E-2</v>
      </c>
      <c r="S135" s="17">
        <f t="shared" si="35"/>
        <v>-8260.2581725167747</v>
      </c>
      <c r="T135" s="9">
        <f t="shared" si="29"/>
        <v>-0.11743124224379012</v>
      </c>
    </row>
    <row r="136" spans="2:22" x14ac:dyDescent="0.25">
      <c r="C136" t="s">
        <v>17</v>
      </c>
      <c r="D136" s="21">
        <f t="shared" si="25"/>
        <v>1458.5088734567901</v>
      </c>
      <c r="E136" s="22">
        <f t="shared" si="26"/>
        <v>94.02449845679007</v>
      </c>
      <c r="F136" s="23">
        <v>342</v>
      </c>
      <c r="G136" s="21">
        <f t="shared" si="27"/>
        <v>1364.484375</v>
      </c>
      <c r="H136" s="24">
        <f t="shared" si="32"/>
        <v>0.93553381801925961</v>
      </c>
      <c r="I136" s="25">
        <f t="shared" si="31"/>
        <v>0.65952691063076152</v>
      </c>
      <c r="J136" s="29">
        <v>0</v>
      </c>
      <c r="K136" s="26">
        <v>3.9E-2</v>
      </c>
      <c r="L136" s="27">
        <f t="shared" si="23"/>
        <v>953.12905507269545</v>
      </c>
      <c r="M136" s="30">
        <f t="shared" si="33"/>
        <v>156.03618544760363</v>
      </c>
      <c r="N136" s="16">
        <f t="shared" si="24"/>
        <v>818.69062499999995</v>
      </c>
      <c r="O136" s="31">
        <f t="shared" si="34"/>
        <v>3.7614887408393098</v>
      </c>
      <c r="P136" s="28">
        <f t="shared" si="30"/>
        <v>1924.0943767794597</v>
      </c>
      <c r="Q136" s="8">
        <f t="shared" si="36"/>
        <v>1085.0966158919882</v>
      </c>
      <c r="R136" s="9">
        <f t="shared" si="28"/>
        <v>1.4122736702616252E-2</v>
      </c>
      <c r="S136" s="17">
        <f t="shared" si="35"/>
        <v>-10188.114038037074</v>
      </c>
      <c r="T136" s="9">
        <f t="shared" si="29"/>
        <v>-0.14627403322244198</v>
      </c>
    </row>
    <row r="137" spans="2:22" x14ac:dyDescent="0.25">
      <c r="C137" t="s">
        <v>18</v>
      </c>
      <c r="D137" s="21">
        <f t="shared" si="25"/>
        <v>1464.3550925925927</v>
      </c>
      <c r="E137" s="22">
        <f t="shared" si="26"/>
        <v>185.37853009259265</v>
      </c>
      <c r="F137" s="23">
        <v>272.88888888888891</v>
      </c>
      <c r="G137" s="21">
        <f t="shared" si="27"/>
        <v>1278.9765625</v>
      </c>
      <c r="H137" s="24">
        <f t="shared" si="32"/>
        <v>0.87340602629080488</v>
      </c>
      <c r="I137" s="25">
        <f t="shared" si="31"/>
        <v>0.66273173157499365</v>
      </c>
      <c r="J137" s="29">
        <v>0</v>
      </c>
      <c r="K137" s="26">
        <v>3.9E-2</v>
      </c>
      <c r="L137" s="27">
        <f t="shared" si="23"/>
        <v>897.49843784695804</v>
      </c>
      <c r="M137" s="30">
        <f t="shared" si="33"/>
        <v>308.23476433768366</v>
      </c>
      <c r="N137" s="16">
        <f t="shared" si="24"/>
        <v>767.38593749999995</v>
      </c>
      <c r="O137" s="31">
        <f t="shared" si="34"/>
        <v>1.3563707698649852</v>
      </c>
      <c r="P137" s="28">
        <f t="shared" si="30"/>
        <v>1971.7627689147766</v>
      </c>
      <c r="Q137" s="8">
        <f t="shared" si="36"/>
        <v>-886.66615302278842</v>
      </c>
      <c r="R137" s="9">
        <f t="shared" si="28"/>
        <v>-1.1581546610226263E-2</v>
      </c>
      <c r="S137" s="17">
        <f t="shared" si="35"/>
        <v>-12161.233177721717</v>
      </c>
      <c r="T137" s="9">
        <f t="shared" si="29"/>
        <v>-0.17553730978847817</v>
      </c>
    </row>
    <row r="138" spans="2:22" x14ac:dyDescent="0.25">
      <c r="C138" t="s">
        <v>19</v>
      </c>
      <c r="D138" s="21">
        <f t="shared" si="25"/>
        <v>1318.5469135802471</v>
      </c>
      <c r="E138" s="22">
        <f t="shared" si="26"/>
        <v>311.03128858024706</v>
      </c>
      <c r="F138" s="23">
        <v>305.58436213991769</v>
      </c>
      <c r="G138" s="21">
        <f t="shared" si="27"/>
        <v>1007.515625</v>
      </c>
      <c r="H138" s="24">
        <f t="shared" si="32"/>
        <v>0.7641105633961065</v>
      </c>
      <c r="I138" s="25">
        <f t="shared" si="31"/>
        <v>0.66551702834088156</v>
      </c>
      <c r="J138" s="29">
        <v>0</v>
      </c>
      <c r="K138" s="26">
        <v>3.9E-2</v>
      </c>
      <c r="L138" s="27">
        <f t="shared" ref="L138:L143" si="37">(I138*G138)+(J138*G138)+(K138*G138)</f>
        <v>709.811914132006</v>
      </c>
      <c r="M138" s="30">
        <f t="shared" si="33"/>
        <v>518.02790747720826</v>
      </c>
      <c r="N138" s="16">
        <f t="shared" si="24"/>
        <v>604.50937499999998</v>
      </c>
      <c r="O138" s="31">
        <f t="shared" si="34"/>
        <v>0</v>
      </c>
      <c r="P138" s="28">
        <f t="shared" si="30"/>
        <v>1832.3491966092142</v>
      </c>
      <c r="Q138" s="8">
        <f t="shared" si="36"/>
        <v>-2719.0153496320027</v>
      </c>
      <c r="R138" s="9">
        <f t="shared" si="28"/>
        <v>-3.5539895231518279E-2</v>
      </c>
      <c r="S138" s="17">
        <f t="shared" si="35"/>
        <v>-13993.58237433093</v>
      </c>
      <c r="T138" s="9">
        <f t="shared" si="29"/>
        <v>-0.20241881727959063</v>
      </c>
    </row>
    <row r="139" spans="2:22" x14ac:dyDescent="0.25">
      <c r="C139" t="s">
        <v>20</v>
      </c>
      <c r="D139" s="21">
        <f t="shared" si="25"/>
        <v>1092.2830504115225</v>
      </c>
      <c r="E139" s="22">
        <f t="shared" si="26"/>
        <v>312.97836291152248</v>
      </c>
      <c r="F139" s="23">
        <v>348.58847736625512</v>
      </c>
      <c r="G139" s="21">
        <f t="shared" si="27"/>
        <v>779.3046875</v>
      </c>
      <c r="H139" s="24">
        <f t="shared" si="32"/>
        <v>0.71346404872472713</v>
      </c>
      <c r="I139" s="25">
        <f t="shared" si="31"/>
        <v>0.6673175269420879</v>
      </c>
      <c r="J139" s="29">
        <v>0</v>
      </c>
      <c r="K139" s="26">
        <v>3.9E-2</v>
      </c>
      <c r="L139" s="27">
        <f t="shared" si="37"/>
        <v>550.43655960937667</v>
      </c>
      <c r="M139" s="30">
        <f t="shared" si="33"/>
        <v>521.834310036023</v>
      </c>
      <c r="N139" s="16">
        <f t="shared" si="24"/>
        <v>467.58281249999999</v>
      </c>
      <c r="O139" s="31">
        <f t="shared" si="34"/>
        <v>0</v>
      </c>
      <c r="P139" s="28">
        <f t="shared" si="30"/>
        <v>1539.8536821453997</v>
      </c>
      <c r="Q139" s="8">
        <f t="shared" si="36"/>
        <v>-4258.8690317774026</v>
      </c>
      <c r="R139" s="9">
        <f t="shared" si="28"/>
        <v>-5.5614014637466902E-2</v>
      </c>
      <c r="S139" s="17">
        <f t="shared" si="35"/>
        <v>-15533.43605647633</v>
      </c>
      <c r="T139" s="9">
        <f t="shared" si="29"/>
        <v>-0.22476637898202081</v>
      </c>
    </row>
    <row r="140" spans="2:22" x14ac:dyDescent="0.25">
      <c r="C140" t="s">
        <v>21</v>
      </c>
      <c r="D140" s="21">
        <f t="shared" si="25"/>
        <v>745.90275205761316</v>
      </c>
      <c r="E140" s="22">
        <f t="shared" si="26"/>
        <v>187.12931455761316</v>
      </c>
      <c r="F140" s="23">
        <v>422.75308641975306</v>
      </c>
      <c r="G140" s="21">
        <f t="shared" si="27"/>
        <v>558.7734375</v>
      </c>
      <c r="H140" s="24">
        <f t="shared" si="32"/>
        <v>0.74912371077676443</v>
      </c>
      <c r="I140" s="25">
        <f t="shared" si="31"/>
        <v>0.6678266625747572</v>
      </c>
      <c r="J140" s="29">
        <v>0</v>
      </c>
      <c r="K140" s="26">
        <v>3.9E-2</v>
      </c>
      <c r="L140" s="27">
        <f t="shared" si="37"/>
        <v>394.95596396354966</v>
      </c>
      <c r="M140" s="30">
        <f t="shared" si="33"/>
        <v>312.09926016852586</v>
      </c>
      <c r="N140" s="16">
        <f t="shared" ref="N140:N143" si="38">G140*0.6</f>
        <v>335.26406249999997</v>
      </c>
      <c r="O140" s="31">
        <f t="shared" si="34"/>
        <v>0</v>
      </c>
      <c r="P140" s="28">
        <f t="shared" si="30"/>
        <v>1042.3192866320755</v>
      </c>
      <c r="Q140" s="8">
        <f t="shared" si="36"/>
        <v>-5301.1883184094786</v>
      </c>
      <c r="R140" s="9">
        <f t="shared" si="28"/>
        <v>-6.9250083940887955E-2</v>
      </c>
      <c r="S140" s="17">
        <f t="shared" si="35"/>
        <v>-16575.755343108405</v>
      </c>
      <c r="T140" s="9">
        <f t="shared" si="29"/>
        <v>-0.24027768639495733</v>
      </c>
    </row>
    <row r="141" spans="2:22" x14ac:dyDescent="0.25">
      <c r="C141" t="s">
        <v>22</v>
      </c>
      <c r="D141" s="21">
        <f t="shared" ref="D141:D143" si="39">AVERAGE(D69,D81,D93,D105,D117,D129)</f>
        <v>338.43081275720158</v>
      </c>
      <c r="E141" s="22">
        <f t="shared" si="26"/>
        <v>127.09487525720158</v>
      </c>
      <c r="F141" s="23">
        <v>565.87242798353907</v>
      </c>
      <c r="G141" s="21">
        <f t="shared" si="27"/>
        <v>211.3359375</v>
      </c>
      <c r="H141" s="24">
        <f t="shared" si="32"/>
        <v>0.62445832215525099</v>
      </c>
      <c r="I141" s="25">
        <f t="shared" si="31"/>
        <v>0.66705005864903333</v>
      </c>
      <c r="J141" s="29">
        <v>0</v>
      </c>
      <c r="K141" s="26">
        <v>3.9E-2</v>
      </c>
      <c r="L141" s="27">
        <f t="shared" si="37"/>
        <v>149.21375106652346</v>
      </c>
      <c r="M141" s="30">
        <f t="shared" si="33"/>
        <v>211.87351925150946</v>
      </c>
      <c r="N141" s="16">
        <f t="shared" si="38"/>
        <v>126.80156249999999</v>
      </c>
      <c r="O141" s="31">
        <f t="shared" si="34"/>
        <v>0</v>
      </c>
      <c r="P141" s="28">
        <f t="shared" si="30"/>
        <v>487.88883281803288</v>
      </c>
      <c r="Q141" s="8">
        <f t="shared" si="36"/>
        <v>-5789.0771512275114</v>
      </c>
      <c r="R141" s="9">
        <f t="shared" si="28"/>
        <v>-7.5847991303261961E-2</v>
      </c>
      <c r="S141" s="17">
        <f t="shared" si="35"/>
        <v>-17063.644175926438</v>
      </c>
      <c r="T141" s="9">
        <f t="shared" si="29"/>
        <v>-0.24851112383893642</v>
      </c>
    </row>
    <row r="142" spans="2:22" x14ac:dyDescent="0.25">
      <c r="C142" t="s">
        <v>23</v>
      </c>
      <c r="D142" s="21">
        <f t="shared" si="39"/>
        <v>82.125900205761326</v>
      </c>
      <c r="E142" s="22">
        <f t="shared" si="26"/>
        <v>60.774337705761326</v>
      </c>
      <c r="F142" s="23">
        <v>724.62962962962956</v>
      </c>
      <c r="G142" s="21">
        <f t="shared" si="27"/>
        <v>21.3515625</v>
      </c>
      <c r="H142" s="24">
        <f t="shared" si="32"/>
        <v>0.2599857346647646</v>
      </c>
      <c r="I142" s="25">
        <f t="shared" si="31"/>
        <v>0.66527540002608843</v>
      </c>
      <c r="J142" s="29">
        <v>0</v>
      </c>
      <c r="K142" s="26">
        <v>3.9E-2</v>
      </c>
      <c r="L142" s="27">
        <f t="shared" si="37"/>
        <v>15.037380220869528</v>
      </c>
      <c r="M142" s="30">
        <f t="shared" si="33"/>
        <v>101.20600953428229</v>
      </c>
      <c r="N142" s="16">
        <f t="shared" si="38"/>
        <v>12.8109375</v>
      </c>
      <c r="O142" s="31">
        <f t="shared" si="34"/>
        <v>0</v>
      </c>
      <c r="P142" s="28">
        <f t="shared" si="30"/>
        <v>129.0543272551518</v>
      </c>
      <c r="Q142" s="8">
        <f t="shared" si="36"/>
        <v>-5918.1314784826636</v>
      </c>
      <c r="R142" s="9">
        <f t="shared" si="28"/>
        <v>-7.8641631317582741E-2</v>
      </c>
      <c r="S142" s="17">
        <f t="shared" si="35"/>
        <v>-17192.698503181589</v>
      </c>
      <c r="T142" s="9">
        <f t="shared" si="29"/>
        <v>-0.25471492761313008</v>
      </c>
    </row>
    <row r="143" spans="2:22" x14ac:dyDescent="0.25">
      <c r="C143" t="s">
        <v>24</v>
      </c>
      <c r="D143" s="21">
        <f t="shared" si="39"/>
        <v>22.631052812071331</v>
      </c>
      <c r="E143" s="22">
        <f t="shared" si="26"/>
        <v>20.119334062071331</v>
      </c>
      <c r="F143" s="23">
        <v>1101.3744855967077</v>
      </c>
      <c r="G143" s="21">
        <f t="shared" si="27"/>
        <v>2.51171875</v>
      </c>
      <c r="H143" s="24">
        <f t="shared" si="32"/>
        <v>0.11098550168467007</v>
      </c>
      <c r="I143" s="25">
        <f t="shared" si="31"/>
        <v>0.66298413250972132</v>
      </c>
      <c r="J143" s="29">
        <v>0</v>
      </c>
      <c r="K143" s="26">
        <v>3.9E-2</v>
      </c>
      <c r="L143" s="27">
        <f t="shared" si="37"/>
        <v>1.7631867078271517</v>
      </c>
      <c r="M143" s="30">
        <f t="shared" si="33"/>
        <v>33.458133301886981</v>
      </c>
      <c r="N143" s="16">
        <f t="shared" si="38"/>
        <v>1.50703125</v>
      </c>
      <c r="O143" s="31">
        <f t="shared" si="34"/>
        <v>0</v>
      </c>
      <c r="P143" s="28">
        <f t="shared" si="30"/>
        <v>36.728351259714131</v>
      </c>
      <c r="Q143" s="8">
        <f t="shared" si="36"/>
        <v>-5954.8598297423778</v>
      </c>
      <c r="R143" s="9">
        <f t="shared" si="28"/>
        <v>-8.1259238818394974E-2</v>
      </c>
      <c r="S143" s="17">
        <f t="shared" si="35"/>
        <v>-17229.426854441303</v>
      </c>
      <c r="T143" s="9">
        <f t="shared" si="29"/>
        <v>-0.26331985485686343</v>
      </c>
    </row>
    <row r="144" spans="2:22" x14ac:dyDescent="0.25">
      <c r="O144" s="16"/>
    </row>
    <row r="145" spans="15:15" x14ac:dyDescent="0.25">
      <c r="O145" s="16"/>
    </row>
    <row r="146" spans="15:15" x14ac:dyDescent="0.25">
      <c r="O146" s="16"/>
    </row>
    <row r="147" spans="15:15" x14ac:dyDescent="0.25">
      <c r="O147" s="16"/>
    </row>
    <row r="148" spans="15:15" x14ac:dyDescent="0.25">
      <c r="O148" s="16"/>
    </row>
    <row r="149" spans="15:15" x14ac:dyDescent="0.25">
      <c r="O149" s="16"/>
    </row>
    <row r="150" spans="15:15" x14ac:dyDescent="0.25">
      <c r="O150" s="16"/>
    </row>
    <row r="151" spans="15:15" x14ac:dyDescent="0.25">
      <c r="O151" s="16"/>
    </row>
    <row r="152" spans="15:15" x14ac:dyDescent="0.25">
      <c r="O152" s="16"/>
    </row>
    <row r="153" spans="15:15" x14ac:dyDescent="0.25">
      <c r="O153" s="16"/>
    </row>
    <row r="154" spans="15:15" x14ac:dyDescent="0.25">
      <c r="O154" s="16"/>
    </row>
    <row r="155" spans="15:15" x14ac:dyDescent="0.25">
      <c r="O155" s="16"/>
    </row>
    <row r="156" spans="15:15" x14ac:dyDescent="0.25">
      <c r="O156" s="16"/>
    </row>
    <row r="157" spans="15:15" x14ac:dyDescent="0.25">
      <c r="O157" s="16"/>
    </row>
    <row r="158" spans="15:15" x14ac:dyDescent="0.25">
      <c r="O158" s="16"/>
    </row>
    <row r="159" spans="15:15" x14ac:dyDescent="0.25">
      <c r="O159" s="16"/>
    </row>
    <row r="160" spans="15:15" x14ac:dyDescent="0.25">
      <c r="O160" s="16"/>
    </row>
    <row r="161" spans="15:15" x14ac:dyDescent="0.25">
      <c r="O161" s="16"/>
    </row>
    <row r="162" spans="15:15" x14ac:dyDescent="0.25">
      <c r="O162" s="16"/>
    </row>
    <row r="163" spans="15:15" x14ac:dyDescent="0.25">
      <c r="O163" s="16"/>
    </row>
    <row r="164" spans="15:15" x14ac:dyDescent="0.25">
      <c r="O164" s="16"/>
    </row>
    <row r="165" spans="15:15" x14ac:dyDescent="0.25">
      <c r="O165" s="16"/>
    </row>
    <row r="166" spans="15:15" x14ac:dyDescent="0.25">
      <c r="O166" s="16"/>
    </row>
    <row r="167" spans="15:15" x14ac:dyDescent="0.25">
      <c r="O167" s="16"/>
    </row>
    <row r="168" spans="15:15" x14ac:dyDescent="0.25">
      <c r="O168" s="16"/>
    </row>
    <row r="169" spans="15:15" x14ac:dyDescent="0.25">
      <c r="O169" s="16"/>
    </row>
    <row r="170" spans="15:15" x14ac:dyDescent="0.25">
      <c r="O170" s="16"/>
    </row>
    <row r="171" spans="15:15" x14ac:dyDescent="0.25">
      <c r="O171" s="16"/>
    </row>
    <row r="172" spans="15:15" x14ac:dyDescent="0.25">
      <c r="O172" s="16"/>
    </row>
    <row r="173" spans="15:15" x14ac:dyDescent="0.25">
      <c r="O173" s="16"/>
    </row>
    <row r="174" spans="15:15" x14ac:dyDescent="0.25">
      <c r="O174" s="16"/>
    </row>
    <row r="175" spans="15:15" x14ac:dyDescent="0.25">
      <c r="O175" s="16"/>
    </row>
    <row r="176" spans="15:15" x14ac:dyDescent="0.25">
      <c r="O176" s="16"/>
    </row>
    <row r="177" spans="15:15" x14ac:dyDescent="0.25">
      <c r="O177" s="16"/>
    </row>
    <row r="178" spans="15:15" x14ac:dyDescent="0.25">
      <c r="O178" s="16"/>
    </row>
    <row r="179" spans="15:15" x14ac:dyDescent="0.25">
      <c r="O179" s="16"/>
    </row>
    <row r="180" spans="15:15" x14ac:dyDescent="0.25">
      <c r="O180" s="16"/>
    </row>
    <row r="181" spans="15:15" x14ac:dyDescent="0.25">
      <c r="O181" s="16"/>
    </row>
    <row r="182" spans="15:15" x14ac:dyDescent="0.25">
      <c r="O182" s="16"/>
    </row>
    <row r="183" spans="15:15" x14ac:dyDescent="0.25">
      <c r="O183" s="16"/>
    </row>
    <row r="184" spans="15:15" x14ac:dyDescent="0.25">
      <c r="O184" s="16"/>
    </row>
    <row r="185" spans="15:15" x14ac:dyDescent="0.25">
      <c r="O185" s="16"/>
    </row>
    <row r="186" spans="15:15" x14ac:dyDescent="0.25">
      <c r="O186" s="16"/>
    </row>
    <row r="187" spans="15:15" x14ac:dyDescent="0.25">
      <c r="O187" s="16"/>
    </row>
    <row r="188" spans="15:15" x14ac:dyDescent="0.25">
      <c r="O188" s="16"/>
    </row>
    <row r="189" spans="15:15" x14ac:dyDescent="0.25">
      <c r="O189" s="16"/>
    </row>
    <row r="190" spans="15:15" x14ac:dyDescent="0.25">
      <c r="O190" s="16"/>
    </row>
    <row r="191" spans="15:15" x14ac:dyDescent="0.25">
      <c r="O191" s="16"/>
    </row>
    <row r="192" spans="15:15" x14ac:dyDescent="0.25">
      <c r="O192" s="16"/>
    </row>
    <row r="193" spans="15:15" x14ac:dyDescent="0.25">
      <c r="O193" s="16"/>
    </row>
    <row r="194" spans="15:15" x14ac:dyDescent="0.25">
      <c r="O194" s="16"/>
    </row>
    <row r="195" spans="15:15" x14ac:dyDescent="0.25">
      <c r="O195" s="16"/>
    </row>
    <row r="196" spans="15:15" x14ac:dyDescent="0.25">
      <c r="O196" s="16"/>
    </row>
    <row r="197" spans="15:15" x14ac:dyDescent="0.25">
      <c r="O197" s="16"/>
    </row>
    <row r="198" spans="15:15" x14ac:dyDescent="0.25">
      <c r="O198" s="16"/>
    </row>
    <row r="199" spans="15:15" x14ac:dyDescent="0.25">
      <c r="O199" s="16"/>
    </row>
    <row r="200" spans="15:15" x14ac:dyDescent="0.25">
      <c r="O200" s="16"/>
    </row>
    <row r="201" spans="15:15" x14ac:dyDescent="0.25">
      <c r="O201" s="16"/>
    </row>
    <row r="202" spans="15:15" x14ac:dyDescent="0.25">
      <c r="O202" s="16"/>
    </row>
    <row r="203" spans="15:15" x14ac:dyDescent="0.25">
      <c r="O203" s="16"/>
    </row>
    <row r="204" spans="15:15" x14ac:dyDescent="0.25">
      <c r="O204" s="16"/>
    </row>
    <row r="205" spans="15:15" x14ac:dyDescent="0.25">
      <c r="O205" s="16"/>
    </row>
    <row r="206" spans="15:15" x14ac:dyDescent="0.25">
      <c r="O206" s="16"/>
    </row>
    <row r="207" spans="15:15" x14ac:dyDescent="0.25">
      <c r="O207" s="16"/>
    </row>
    <row r="208" spans="15:15" x14ac:dyDescent="0.25">
      <c r="O208" s="16"/>
    </row>
    <row r="209" spans="15:15" x14ac:dyDescent="0.25">
      <c r="O209" s="16"/>
    </row>
    <row r="210" spans="15:15" x14ac:dyDescent="0.25">
      <c r="O210" s="16"/>
    </row>
    <row r="211" spans="15:15" x14ac:dyDescent="0.25">
      <c r="O211" s="16"/>
    </row>
    <row r="212" spans="15:15" x14ac:dyDescent="0.25">
      <c r="O212" s="16"/>
    </row>
    <row r="213" spans="15:15" x14ac:dyDescent="0.25">
      <c r="O213" s="16"/>
    </row>
    <row r="214" spans="15:15" x14ac:dyDescent="0.25">
      <c r="O214" s="16"/>
    </row>
    <row r="215" spans="15:15" x14ac:dyDescent="0.25">
      <c r="O215" s="16"/>
    </row>
    <row r="216" spans="15:15" x14ac:dyDescent="0.25">
      <c r="O216" s="16"/>
    </row>
    <row r="217" spans="15:15" x14ac:dyDescent="0.25">
      <c r="O217" s="16"/>
    </row>
    <row r="218" spans="15:15" x14ac:dyDescent="0.25">
      <c r="O218" s="16"/>
    </row>
    <row r="219" spans="15:15" x14ac:dyDescent="0.25">
      <c r="O219" s="16"/>
    </row>
    <row r="220" spans="15:15" x14ac:dyDescent="0.25">
      <c r="O220" s="16"/>
    </row>
    <row r="221" spans="15:15" x14ac:dyDescent="0.25">
      <c r="O221" s="16"/>
    </row>
    <row r="222" spans="15:15" x14ac:dyDescent="0.25">
      <c r="O222" s="16"/>
    </row>
    <row r="223" spans="15:15" x14ac:dyDescent="0.25">
      <c r="O223" s="16"/>
    </row>
    <row r="224" spans="15:15" x14ac:dyDescent="0.25">
      <c r="O224" s="16"/>
    </row>
    <row r="225" spans="15:15" x14ac:dyDescent="0.25">
      <c r="O225" s="16"/>
    </row>
    <row r="226" spans="15:15" x14ac:dyDescent="0.25">
      <c r="O226" s="16"/>
    </row>
    <row r="227" spans="15:15" x14ac:dyDescent="0.25">
      <c r="O227" s="16"/>
    </row>
    <row r="228" spans="15:15" x14ac:dyDescent="0.25">
      <c r="O228" s="16"/>
    </row>
    <row r="229" spans="15:15" x14ac:dyDescent="0.25">
      <c r="O229" s="16"/>
    </row>
    <row r="230" spans="15:15" x14ac:dyDescent="0.25">
      <c r="O230" s="16"/>
    </row>
    <row r="231" spans="15:15" x14ac:dyDescent="0.25">
      <c r="O231" s="16"/>
    </row>
    <row r="232" spans="15:15" x14ac:dyDescent="0.25">
      <c r="O232" s="16"/>
    </row>
    <row r="233" spans="15:15" x14ac:dyDescent="0.25">
      <c r="O233" s="16"/>
    </row>
    <row r="234" spans="15:15" x14ac:dyDescent="0.25">
      <c r="O234" s="16"/>
    </row>
    <row r="235" spans="15:15" x14ac:dyDescent="0.25">
      <c r="O235" s="16"/>
    </row>
    <row r="236" spans="15:15" x14ac:dyDescent="0.25">
      <c r="O236" s="16"/>
    </row>
    <row r="237" spans="15:15" x14ac:dyDescent="0.25">
      <c r="O237" s="16"/>
    </row>
    <row r="238" spans="15:15" x14ac:dyDescent="0.25">
      <c r="O238" s="16"/>
    </row>
    <row r="239" spans="15:15" x14ac:dyDescent="0.25">
      <c r="O239" s="16"/>
    </row>
    <row r="240" spans="15:15" x14ac:dyDescent="0.25">
      <c r="O240" s="16"/>
    </row>
    <row r="241" spans="15:15" x14ac:dyDescent="0.25">
      <c r="O241" s="16"/>
    </row>
    <row r="242" spans="15:15" x14ac:dyDescent="0.25">
      <c r="O242" s="16"/>
    </row>
    <row r="243" spans="15:15" x14ac:dyDescent="0.25">
      <c r="O243" s="16"/>
    </row>
    <row r="244" spans="15:15" x14ac:dyDescent="0.25">
      <c r="O244" s="16"/>
    </row>
    <row r="245" spans="15:15" x14ac:dyDescent="0.25">
      <c r="O245" s="16"/>
    </row>
    <row r="246" spans="15:15" x14ac:dyDescent="0.25">
      <c r="O246" s="16"/>
    </row>
    <row r="247" spans="15:15" x14ac:dyDescent="0.25">
      <c r="O247" s="16"/>
    </row>
    <row r="248" spans="15:15" x14ac:dyDescent="0.25">
      <c r="O248" s="16"/>
    </row>
    <row r="249" spans="15:15" x14ac:dyDescent="0.25">
      <c r="O249" s="16"/>
    </row>
    <row r="250" spans="15:15" x14ac:dyDescent="0.25">
      <c r="O250" s="16"/>
    </row>
    <row r="251" spans="15:15" x14ac:dyDescent="0.25">
      <c r="O251" s="16"/>
    </row>
    <row r="252" spans="15:15" x14ac:dyDescent="0.25">
      <c r="O252" s="16"/>
    </row>
    <row r="253" spans="15:15" x14ac:dyDescent="0.25">
      <c r="O253" s="16"/>
    </row>
    <row r="254" spans="15:15" x14ac:dyDescent="0.25">
      <c r="O254" s="16"/>
    </row>
    <row r="255" spans="15:15" x14ac:dyDescent="0.25">
      <c r="O255" s="16"/>
    </row>
    <row r="256" spans="15:15" x14ac:dyDescent="0.25">
      <c r="O256" s="16"/>
    </row>
    <row r="257" spans="15:15" x14ac:dyDescent="0.25">
      <c r="O257" s="16"/>
    </row>
    <row r="258" spans="15:15" x14ac:dyDescent="0.25">
      <c r="O258" s="16"/>
    </row>
    <row r="259" spans="15:15" x14ac:dyDescent="0.25">
      <c r="O259" s="16"/>
    </row>
    <row r="260" spans="15:15" x14ac:dyDescent="0.25">
      <c r="O260" s="16"/>
    </row>
    <row r="261" spans="15:15" x14ac:dyDescent="0.25">
      <c r="O261" s="16"/>
    </row>
    <row r="262" spans="15:15" x14ac:dyDescent="0.25">
      <c r="O262" s="16"/>
    </row>
    <row r="263" spans="15:15" x14ac:dyDescent="0.25">
      <c r="O263" s="16"/>
    </row>
    <row r="264" spans="15:15" x14ac:dyDescent="0.25">
      <c r="O264" s="16"/>
    </row>
    <row r="265" spans="15:15" x14ac:dyDescent="0.25">
      <c r="O265" s="16"/>
    </row>
    <row r="266" spans="15:15" x14ac:dyDescent="0.25">
      <c r="O266" s="16"/>
    </row>
    <row r="267" spans="15:15" x14ac:dyDescent="0.25">
      <c r="O267" s="16"/>
    </row>
    <row r="268" spans="15:15" x14ac:dyDescent="0.25">
      <c r="O268" s="16"/>
    </row>
    <row r="269" spans="15:15" x14ac:dyDescent="0.25">
      <c r="O269" s="16"/>
    </row>
    <row r="270" spans="15:15" x14ac:dyDescent="0.25">
      <c r="O270" s="16"/>
    </row>
    <row r="271" spans="15:15" x14ac:dyDescent="0.25">
      <c r="O271" s="16"/>
    </row>
    <row r="272" spans="15:15" x14ac:dyDescent="0.25">
      <c r="O272" s="16"/>
    </row>
    <row r="273" spans="15:15" x14ac:dyDescent="0.25">
      <c r="O273" s="16"/>
    </row>
    <row r="274" spans="15:15" x14ac:dyDescent="0.25">
      <c r="O274" s="16"/>
    </row>
    <row r="275" spans="15:15" x14ac:dyDescent="0.25">
      <c r="O275" s="16"/>
    </row>
    <row r="276" spans="15:15" x14ac:dyDescent="0.25">
      <c r="O276" s="16"/>
    </row>
    <row r="277" spans="15:15" x14ac:dyDescent="0.25">
      <c r="O277" s="16"/>
    </row>
    <row r="278" spans="15:15" x14ac:dyDescent="0.25">
      <c r="O278" s="16"/>
    </row>
    <row r="279" spans="15:15" x14ac:dyDescent="0.25">
      <c r="O279" s="16"/>
    </row>
    <row r="280" spans="15:15" x14ac:dyDescent="0.25">
      <c r="O280" s="16"/>
    </row>
    <row r="281" spans="15:15" x14ac:dyDescent="0.25">
      <c r="O281" s="16"/>
    </row>
    <row r="282" spans="15:15" x14ac:dyDescent="0.25">
      <c r="O282" s="16"/>
    </row>
    <row r="283" spans="15:15" x14ac:dyDescent="0.25">
      <c r="O283" s="16"/>
    </row>
    <row r="284" spans="15:15" x14ac:dyDescent="0.25">
      <c r="O284" s="16"/>
    </row>
    <row r="285" spans="15:15" x14ac:dyDescent="0.25">
      <c r="O285" s="16"/>
    </row>
    <row r="286" spans="15:15" x14ac:dyDescent="0.25">
      <c r="O286" s="16"/>
    </row>
    <row r="287" spans="15:15" x14ac:dyDescent="0.25">
      <c r="O287" s="16"/>
    </row>
    <row r="288" spans="15:15" x14ac:dyDescent="0.25">
      <c r="O288" s="16"/>
    </row>
    <row r="289" spans="15:15" x14ac:dyDescent="0.25">
      <c r="O289" s="16"/>
    </row>
    <row r="290" spans="15:15" x14ac:dyDescent="0.25">
      <c r="O290" s="16"/>
    </row>
    <row r="291" spans="15:15" x14ac:dyDescent="0.25">
      <c r="O291" s="16"/>
    </row>
    <row r="292" spans="15:15" x14ac:dyDescent="0.25">
      <c r="O292" s="16"/>
    </row>
    <row r="293" spans="15:15" x14ac:dyDescent="0.25">
      <c r="O293" s="16"/>
    </row>
    <row r="294" spans="15:15" x14ac:dyDescent="0.25">
      <c r="O294" s="16"/>
    </row>
    <row r="295" spans="15:15" x14ac:dyDescent="0.25">
      <c r="O295" s="16"/>
    </row>
    <row r="296" spans="15:15" x14ac:dyDescent="0.25">
      <c r="O296" s="16"/>
    </row>
    <row r="297" spans="15:15" x14ac:dyDescent="0.25">
      <c r="O297" s="16"/>
    </row>
    <row r="298" spans="15:15" x14ac:dyDescent="0.25">
      <c r="O298" s="16"/>
    </row>
    <row r="299" spans="15:15" x14ac:dyDescent="0.25">
      <c r="O299" s="16"/>
    </row>
    <row r="300" spans="15:15" x14ac:dyDescent="0.25">
      <c r="O300" s="16"/>
    </row>
    <row r="301" spans="15:15" x14ac:dyDescent="0.25">
      <c r="O301" s="16"/>
    </row>
    <row r="302" spans="15:15" x14ac:dyDescent="0.25">
      <c r="O302" s="16"/>
    </row>
    <row r="303" spans="15:15" x14ac:dyDescent="0.25">
      <c r="O303" s="16"/>
    </row>
    <row r="304" spans="15:15" x14ac:dyDescent="0.25">
      <c r="O304" s="16"/>
    </row>
    <row r="305" spans="15:15" x14ac:dyDescent="0.25">
      <c r="O305" s="16"/>
    </row>
    <row r="306" spans="15:15" x14ac:dyDescent="0.25">
      <c r="O306" s="16"/>
    </row>
    <row r="307" spans="15:15" x14ac:dyDescent="0.25">
      <c r="O307" s="16"/>
    </row>
    <row r="308" spans="15:15" x14ac:dyDescent="0.25">
      <c r="O308" s="16"/>
    </row>
    <row r="309" spans="15:15" x14ac:dyDescent="0.25">
      <c r="O309" s="16"/>
    </row>
    <row r="310" spans="15:15" x14ac:dyDescent="0.25">
      <c r="O310" s="16"/>
    </row>
    <row r="311" spans="15:15" x14ac:dyDescent="0.25">
      <c r="O311" s="16"/>
    </row>
    <row r="312" spans="15:15" x14ac:dyDescent="0.25">
      <c r="O312" s="16"/>
    </row>
    <row r="313" spans="15:15" x14ac:dyDescent="0.25">
      <c r="O313" s="16"/>
    </row>
    <row r="314" spans="15:15" x14ac:dyDescent="0.25">
      <c r="O314" s="16"/>
    </row>
    <row r="315" spans="15:15" x14ac:dyDescent="0.25">
      <c r="O315" s="16"/>
    </row>
    <row r="316" spans="15:15" x14ac:dyDescent="0.25">
      <c r="O316" s="16"/>
    </row>
    <row r="317" spans="15:15" x14ac:dyDescent="0.25">
      <c r="O317" s="16"/>
    </row>
    <row r="318" spans="15:15" x14ac:dyDescent="0.25">
      <c r="O318" s="16"/>
    </row>
    <row r="319" spans="15:15" x14ac:dyDescent="0.25">
      <c r="O319" s="16"/>
    </row>
    <row r="320" spans="15:15" x14ac:dyDescent="0.25">
      <c r="O320" s="16"/>
    </row>
    <row r="321" spans="15:15" x14ac:dyDescent="0.25">
      <c r="O321" s="16"/>
    </row>
    <row r="322" spans="15:15" x14ac:dyDescent="0.25">
      <c r="O322" s="16"/>
    </row>
    <row r="323" spans="15:15" x14ac:dyDescent="0.25">
      <c r="O323" s="16"/>
    </row>
    <row r="324" spans="15:15" x14ac:dyDescent="0.25">
      <c r="O324" s="16"/>
    </row>
    <row r="325" spans="15:15" x14ac:dyDescent="0.25">
      <c r="O325" s="16"/>
    </row>
    <row r="326" spans="15:15" x14ac:dyDescent="0.25">
      <c r="O326" s="16"/>
    </row>
    <row r="327" spans="15:15" x14ac:dyDescent="0.25">
      <c r="O327" s="16"/>
    </row>
    <row r="328" spans="15:15" x14ac:dyDescent="0.25">
      <c r="O328" s="16"/>
    </row>
    <row r="329" spans="15:15" x14ac:dyDescent="0.25">
      <c r="O329" s="16"/>
    </row>
    <row r="330" spans="15:15" x14ac:dyDescent="0.25">
      <c r="O330" s="16"/>
    </row>
    <row r="331" spans="15:15" x14ac:dyDescent="0.25">
      <c r="O331" s="16"/>
    </row>
    <row r="332" spans="15:15" x14ac:dyDescent="0.25">
      <c r="O332" s="16"/>
    </row>
    <row r="333" spans="15:15" x14ac:dyDescent="0.25">
      <c r="O333" s="16"/>
    </row>
    <row r="334" spans="15:15" x14ac:dyDescent="0.25">
      <c r="O334" s="16"/>
    </row>
    <row r="335" spans="15:15" x14ac:dyDescent="0.25">
      <c r="O335" s="16"/>
    </row>
    <row r="336" spans="15:15" x14ac:dyDescent="0.25">
      <c r="O336" s="16"/>
    </row>
    <row r="337" spans="15:15" x14ac:dyDescent="0.25">
      <c r="O337" s="16"/>
    </row>
    <row r="338" spans="15:15" x14ac:dyDescent="0.25">
      <c r="O338" s="16"/>
    </row>
    <row r="339" spans="15:15" x14ac:dyDescent="0.25">
      <c r="O339" s="16"/>
    </row>
    <row r="340" spans="15:15" x14ac:dyDescent="0.25">
      <c r="O340" s="16"/>
    </row>
    <row r="341" spans="15:15" x14ac:dyDescent="0.25">
      <c r="O341" s="16"/>
    </row>
    <row r="342" spans="15:15" x14ac:dyDescent="0.25">
      <c r="O342" s="16"/>
    </row>
    <row r="343" spans="15:15" x14ac:dyDescent="0.25">
      <c r="O343" s="16"/>
    </row>
    <row r="344" spans="15:15" x14ac:dyDescent="0.25">
      <c r="O344" s="16"/>
    </row>
    <row r="345" spans="15:15" x14ac:dyDescent="0.25">
      <c r="O345" s="16"/>
    </row>
    <row r="346" spans="15:15" x14ac:dyDescent="0.25">
      <c r="O346" s="16"/>
    </row>
    <row r="347" spans="15:15" x14ac:dyDescent="0.25">
      <c r="O347" s="16"/>
    </row>
    <row r="348" spans="15:15" x14ac:dyDescent="0.25">
      <c r="O348" s="16"/>
    </row>
    <row r="349" spans="15:15" x14ac:dyDescent="0.25">
      <c r="O349" s="16"/>
    </row>
    <row r="350" spans="15:15" x14ac:dyDescent="0.25">
      <c r="O350" s="16"/>
    </row>
    <row r="351" spans="15:15" x14ac:dyDescent="0.25">
      <c r="O351" s="16"/>
    </row>
    <row r="352" spans="15:15" x14ac:dyDescent="0.25">
      <c r="O352" s="16"/>
    </row>
    <row r="353" spans="15:15" x14ac:dyDescent="0.25">
      <c r="O353" s="16"/>
    </row>
    <row r="354" spans="15:15" x14ac:dyDescent="0.25">
      <c r="O354" s="16"/>
    </row>
    <row r="355" spans="15:15" x14ac:dyDescent="0.25">
      <c r="O355" s="16"/>
    </row>
    <row r="356" spans="15:15" x14ac:dyDescent="0.25">
      <c r="O356" s="16"/>
    </row>
    <row r="357" spans="15:15" x14ac:dyDescent="0.25">
      <c r="O357" s="16"/>
    </row>
    <row r="358" spans="15:15" x14ac:dyDescent="0.25">
      <c r="O358" s="16"/>
    </row>
    <row r="359" spans="15:15" x14ac:dyDescent="0.25">
      <c r="O359" s="16"/>
    </row>
    <row r="360" spans="15:15" x14ac:dyDescent="0.25">
      <c r="O360" s="16"/>
    </row>
    <row r="361" spans="15:15" x14ac:dyDescent="0.25">
      <c r="O361" s="16"/>
    </row>
    <row r="362" spans="15:15" x14ac:dyDescent="0.25">
      <c r="O362" s="16"/>
    </row>
    <row r="363" spans="15:15" x14ac:dyDescent="0.25">
      <c r="O363" s="16"/>
    </row>
    <row r="364" spans="15:15" x14ac:dyDescent="0.25">
      <c r="O364" s="16"/>
    </row>
    <row r="365" spans="15:15" x14ac:dyDescent="0.25">
      <c r="O365" s="16"/>
    </row>
    <row r="366" spans="15:15" x14ac:dyDescent="0.25">
      <c r="O366" s="16"/>
    </row>
    <row r="367" spans="15:15" x14ac:dyDescent="0.25">
      <c r="O367" s="16"/>
    </row>
    <row r="368" spans="15:15" x14ac:dyDescent="0.25">
      <c r="O368" s="16"/>
    </row>
    <row r="369" spans="15:15" x14ac:dyDescent="0.25">
      <c r="O369" s="16"/>
    </row>
    <row r="370" spans="15:15" x14ac:dyDescent="0.25">
      <c r="O370" s="16"/>
    </row>
    <row r="371" spans="15:15" x14ac:dyDescent="0.25">
      <c r="O371" s="16"/>
    </row>
    <row r="372" spans="15:15" x14ac:dyDescent="0.25">
      <c r="O372" s="16"/>
    </row>
    <row r="373" spans="15:15" x14ac:dyDescent="0.25">
      <c r="O373" s="16"/>
    </row>
    <row r="374" spans="15:15" x14ac:dyDescent="0.25">
      <c r="O374" s="16"/>
    </row>
    <row r="375" spans="15:15" x14ac:dyDescent="0.25">
      <c r="O375" s="16"/>
    </row>
    <row r="376" spans="15:15" x14ac:dyDescent="0.25">
      <c r="O376" s="16"/>
    </row>
    <row r="377" spans="15:15" x14ac:dyDescent="0.25">
      <c r="O377" s="16"/>
    </row>
    <row r="378" spans="15:15" x14ac:dyDescent="0.25">
      <c r="O378" s="16"/>
    </row>
    <row r="379" spans="15:15" x14ac:dyDescent="0.25">
      <c r="O379" s="16"/>
    </row>
    <row r="380" spans="15:15" x14ac:dyDescent="0.25">
      <c r="O380" s="16"/>
    </row>
    <row r="381" spans="15:15" x14ac:dyDescent="0.25">
      <c r="O381" s="16"/>
    </row>
    <row r="382" spans="15:15" x14ac:dyDescent="0.25">
      <c r="O382" s="16"/>
    </row>
    <row r="383" spans="15:15" x14ac:dyDescent="0.25">
      <c r="O383" s="16"/>
    </row>
    <row r="384" spans="15:15" x14ac:dyDescent="0.25">
      <c r="O384" s="16"/>
    </row>
    <row r="385" spans="15:15" x14ac:dyDescent="0.25">
      <c r="O385" s="16"/>
    </row>
    <row r="386" spans="15:15" x14ac:dyDescent="0.25">
      <c r="O386" s="16"/>
    </row>
    <row r="387" spans="15:15" x14ac:dyDescent="0.25">
      <c r="O387" s="16"/>
    </row>
    <row r="388" spans="15:15" x14ac:dyDescent="0.25">
      <c r="O388" s="16"/>
    </row>
    <row r="389" spans="15:15" x14ac:dyDescent="0.25">
      <c r="O389" s="16"/>
    </row>
    <row r="390" spans="15:15" x14ac:dyDescent="0.25">
      <c r="O390" s="16"/>
    </row>
    <row r="391" spans="15:15" x14ac:dyDescent="0.25">
      <c r="O391" s="16"/>
    </row>
    <row r="392" spans="15:15" x14ac:dyDescent="0.25">
      <c r="O392" s="16"/>
    </row>
    <row r="393" spans="15:15" x14ac:dyDescent="0.25">
      <c r="O393" s="16"/>
    </row>
    <row r="394" spans="15:15" x14ac:dyDescent="0.25">
      <c r="O394" s="16"/>
    </row>
    <row r="395" spans="15:15" x14ac:dyDescent="0.25">
      <c r="O395" s="16"/>
    </row>
    <row r="396" spans="15:15" x14ac:dyDescent="0.25">
      <c r="O396" s="16"/>
    </row>
    <row r="397" spans="15:15" x14ac:dyDescent="0.25">
      <c r="O397" s="16"/>
    </row>
    <row r="398" spans="15:15" x14ac:dyDescent="0.25">
      <c r="O398" s="16"/>
    </row>
    <row r="399" spans="15:15" x14ac:dyDescent="0.25">
      <c r="O399" s="16"/>
    </row>
    <row r="400" spans="15:15" x14ac:dyDescent="0.25">
      <c r="O400" s="16"/>
    </row>
    <row r="401" spans="15:15" x14ac:dyDescent="0.25">
      <c r="O401" s="16"/>
    </row>
    <row r="402" spans="15:15" x14ac:dyDescent="0.25">
      <c r="O402" s="16"/>
    </row>
    <row r="403" spans="15:15" x14ac:dyDescent="0.25">
      <c r="O403" s="16"/>
    </row>
    <row r="404" spans="15:15" x14ac:dyDescent="0.25">
      <c r="O404" s="16"/>
    </row>
    <row r="405" spans="15:15" x14ac:dyDescent="0.25">
      <c r="O405" s="16"/>
    </row>
    <row r="406" spans="15:15" x14ac:dyDescent="0.25">
      <c r="O406" s="16"/>
    </row>
    <row r="407" spans="15:15" x14ac:dyDescent="0.25">
      <c r="O407" s="16"/>
    </row>
    <row r="408" spans="15:15" x14ac:dyDescent="0.25">
      <c r="O408" s="16"/>
    </row>
    <row r="409" spans="15:15" x14ac:dyDescent="0.25">
      <c r="O409" s="16"/>
    </row>
    <row r="410" spans="15:15" x14ac:dyDescent="0.25">
      <c r="O410" s="16"/>
    </row>
    <row r="411" spans="15:15" x14ac:dyDescent="0.25">
      <c r="O411" s="16"/>
    </row>
    <row r="412" spans="15:15" x14ac:dyDescent="0.25">
      <c r="O412" s="16"/>
    </row>
    <row r="413" spans="15:15" x14ac:dyDescent="0.25">
      <c r="O413" s="16"/>
    </row>
    <row r="414" spans="15:15" x14ac:dyDescent="0.25">
      <c r="O414" s="16"/>
    </row>
    <row r="415" spans="15:15" x14ac:dyDescent="0.25">
      <c r="O415" s="16"/>
    </row>
    <row r="416" spans="15:15" x14ac:dyDescent="0.25">
      <c r="O416" s="16"/>
    </row>
    <row r="417" spans="15:15" x14ac:dyDescent="0.25">
      <c r="O417" s="16"/>
    </row>
    <row r="418" spans="15:15" x14ac:dyDescent="0.25">
      <c r="O418" s="16"/>
    </row>
    <row r="419" spans="15:15" x14ac:dyDescent="0.25">
      <c r="O419" s="16"/>
    </row>
    <row r="420" spans="15:15" x14ac:dyDescent="0.25">
      <c r="O420" s="16"/>
    </row>
    <row r="421" spans="15:15" x14ac:dyDescent="0.25">
      <c r="O421" s="16"/>
    </row>
    <row r="422" spans="15:15" x14ac:dyDescent="0.25">
      <c r="O422" s="16"/>
    </row>
    <row r="423" spans="15:15" x14ac:dyDescent="0.25">
      <c r="O423" s="16"/>
    </row>
    <row r="424" spans="15:15" x14ac:dyDescent="0.25">
      <c r="O424" s="16"/>
    </row>
    <row r="425" spans="15:15" x14ac:dyDescent="0.25">
      <c r="O425" s="16"/>
    </row>
    <row r="426" spans="15:15" x14ac:dyDescent="0.25">
      <c r="O426" s="16"/>
    </row>
    <row r="427" spans="15:15" x14ac:dyDescent="0.25">
      <c r="O427" s="16"/>
    </row>
    <row r="428" spans="15:15" x14ac:dyDescent="0.25">
      <c r="O428" s="16"/>
    </row>
    <row r="429" spans="15:15" x14ac:dyDescent="0.25">
      <c r="O429" s="16"/>
    </row>
    <row r="430" spans="15:15" x14ac:dyDescent="0.25">
      <c r="O430" s="16"/>
    </row>
    <row r="431" spans="15:15" x14ac:dyDescent="0.25">
      <c r="O431" s="16"/>
    </row>
    <row r="432" spans="15:15" x14ac:dyDescent="0.25">
      <c r="O432" s="16"/>
    </row>
    <row r="433" spans="15:15" x14ac:dyDescent="0.25">
      <c r="O433" s="16"/>
    </row>
    <row r="434" spans="15:15" x14ac:dyDescent="0.25">
      <c r="O434" s="16"/>
    </row>
    <row r="435" spans="15:15" x14ac:dyDescent="0.25">
      <c r="O435" s="16"/>
    </row>
    <row r="436" spans="15:15" x14ac:dyDescent="0.25">
      <c r="O436" s="16"/>
    </row>
    <row r="437" spans="15:15" x14ac:dyDescent="0.25">
      <c r="O437" s="16"/>
    </row>
    <row r="438" spans="15:15" x14ac:dyDescent="0.25">
      <c r="O438" s="16"/>
    </row>
    <row r="439" spans="15:15" x14ac:dyDescent="0.25">
      <c r="O439" s="16"/>
    </row>
    <row r="440" spans="15:15" x14ac:dyDescent="0.25">
      <c r="O440" s="16"/>
    </row>
    <row r="441" spans="15:15" x14ac:dyDescent="0.25">
      <c r="O441" s="16"/>
    </row>
    <row r="442" spans="15:15" x14ac:dyDescent="0.25">
      <c r="O442" s="16"/>
    </row>
    <row r="443" spans="15:15" x14ac:dyDescent="0.25">
      <c r="O443" s="16"/>
    </row>
    <row r="444" spans="15:15" x14ac:dyDescent="0.25">
      <c r="O444" s="16"/>
    </row>
    <row r="445" spans="15:15" x14ac:dyDescent="0.25">
      <c r="O445" s="16"/>
    </row>
    <row r="446" spans="15:15" x14ac:dyDescent="0.25">
      <c r="O446" s="16"/>
    </row>
    <row r="447" spans="15:15" x14ac:dyDescent="0.25">
      <c r="O447" s="16"/>
    </row>
    <row r="448" spans="15:15" x14ac:dyDescent="0.25">
      <c r="O448" s="16"/>
    </row>
    <row r="449" spans="15:15" x14ac:dyDescent="0.25">
      <c r="O449" s="16"/>
    </row>
    <row r="450" spans="15:15" x14ac:dyDescent="0.25">
      <c r="O450" s="16"/>
    </row>
    <row r="451" spans="15:15" x14ac:dyDescent="0.25">
      <c r="O451" s="16"/>
    </row>
    <row r="452" spans="15:15" x14ac:dyDescent="0.25">
      <c r="O452" s="16"/>
    </row>
    <row r="453" spans="15:15" x14ac:dyDescent="0.25">
      <c r="O453" s="16"/>
    </row>
    <row r="454" spans="15:15" x14ac:dyDescent="0.25">
      <c r="O454" s="16"/>
    </row>
    <row r="455" spans="15:15" x14ac:dyDescent="0.25">
      <c r="O455" s="16"/>
    </row>
    <row r="456" spans="15:15" x14ac:dyDescent="0.25">
      <c r="O456" s="16"/>
    </row>
    <row r="457" spans="15:15" x14ac:dyDescent="0.25">
      <c r="O457" s="16"/>
    </row>
    <row r="458" spans="15:15" x14ac:dyDescent="0.25">
      <c r="O458" s="16"/>
    </row>
    <row r="459" spans="15:15" x14ac:dyDescent="0.25">
      <c r="O459" s="16"/>
    </row>
    <row r="460" spans="15:15" x14ac:dyDescent="0.25">
      <c r="O460" s="16"/>
    </row>
    <row r="461" spans="15:15" x14ac:dyDescent="0.25">
      <c r="O461" s="16"/>
    </row>
    <row r="462" spans="15:15" x14ac:dyDescent="0.25">
      <c r="O462" s="16"/>
    </row>
    <row r="463" spans="15:15" x14ac:dyDescent="0.25">
      <c r="O463" s="16"/>
    </row>
    <row r="464" spans="15:15" x14ac:dyDescent="0.25">
      <c r="O464" s="16"/>
    </row>
    <row r="465" spans="15:15" x14ac:dyDescent="0.25">
      <c r="O465" s="16"/>
    </row>
    <row r="466" spans="15:15" x14ac:dyDescent="0.25">
      <c r="O466" s="16"/>
    </row>
    <row r="467" spans="15:15" x14ac:dyDescent="0.25">
      <c r="O467" s="16"/>
    </row>
    <row r="468" spans="15:15" x14ac:dyDescent="0.25">
      <c r="O468" s="16"/>
    </row>
    <row r="469" spans="15:15" x14ac:dyDescent="0.25">
      <c r="O469" s="16"/>
    </row>
    <row r="470" spans="15:15" x14ac:dyDescent="0.25">
      <c r="O470" s="16"/>
    </row>
    <row r="471" spans="15:15" x14ac:dyDescent="0.25">
      <c r="O471" s="16"/>
    </row>
    <row r="472" spans="15:15" x14ac:dyDescent="0.25">
      <c r="O472" s="16"/>
    </row>
    <row r="473" spans="15:15" x14ac:dyDescent="0.25">
      <c r="O473" s="16"/>
    </row>
    <row r="474" spans="15:15" x14ac:dyDescent="0.25">
      <c r="O474" s="16"/>
    </row>
    <row r="475" spans="15:15" x14ac:dyDescent="0.25">
      <c r="O475" s="16"/>
    </row>
    <row r="476" spans="15:15" x14ac:dyDescent="0.25">
      <c r="O476" s="16"/>
    </row>
    <row r="477" spans="15:15" x14ac:dyDescent="0.25">
      <c r="O477" s="16"/>
    </row>
    <row r="478" spans="15:15" x14ac:dyDescent="0.25">
      <c r="O478" s="16"/>
    </row>
    <row r="479" spans="15:15" x14ac:dyDescent="0.25">
      <c r="O479" s="16"/>
    </row>
    <row r="480" spans="15:15" x14ac:dyDescent="0.25">
      <c r="O480" s="16"/>
    </row>
    <row r="481" spans="15:15" x14ac:dyDescent="0.25">
      <c r="O481" s="16"/>
    </row>
    <row r="482" spans="15:15" x14ac:dyDescent="0.25">
      <c r="O482" s="16"/>
    </row>
    <row r="483" spans="15:15" x14ac:dyDescent="0.25">
      <c r="O483" s="16"/>
    </row>
    <row r="484" spans="15:15" x14ac:dyDescent="0.25">
      <c r="O484" s="16"/>
    </row>
    <row r="485" spans="15:15" x14ac:dyDescent="0.25">
      <c r="O485" s="16"/>
    </row>
    <row r="486" spans="15:15" x14ac:dyDescent="0.25">
      <c r="O486" s="16"/>
    </row>
    <row r="487" spans="15:15" x14ac:dyDescent="0.25">
      <c r="O487" s="16"/>
    </row>
    <row r="488" spans="15:15" x14ac:dyDescent="0.25">
      <c r="O488" s="16"/>
    </row>
    <row r="489" spans="15:15" x14ac:dyDescent="0.25">
      <c r="O489" s="16"/>
    </row>
    <row r="490" spans="15:15" x14ac:dyDescent="0.25">
      <c r="O490" s="16"/>
    </row>
    <row r="491" spans="15:15" x14ac:dyDescent="0.25">
      <c r="O491" s="16"/>
    </row>
    <row r="492" spans="15:15" x14ac:dyDescent="0.25">
      <c r="O492" s="16"/>
    </row>
    <row r="493" spans="15:15" x14ac:dyDescent="0.25">
      <c r="O493" s="16"/>
    </row>
    <row r="494" spans="15:15" x14ac:dyDescent="0.25">
      <c r="O494" s="16"/>
    </row>
    <row r="495" spans="15:15" x14ac:dyDescent="0.25">
      <c r="O495" s="16"/>
    </row>
    <row r="496" spans="15:15" x14ac:dyDescent="0.25">
      <c r="O496" s="16"/>
    </row>
    <row r="497" spans="15:15" x14ac:dyDescent="0.25">
      <c r="O497" s="16"/>
    </row>
    <row r="498" spans="15:15" x14ac:dyDescent="0.25">
      <c r="O498" s="16"/>
    </row>
    <row r="499" spans="15:15" x14ac:dyDescent="0.25">
      <c r="O499" s="16"/>
    </row>
    <row r="500" spans="15:15" x14ac:dyDescent="0.25">
      <c r="O500" s="16"/>
    </row>
    <row r="501" spans="15:15" x14ac:dyDescent="0.25">
      <c r="O501" s="16"/>
    </row>
    <row r="502" spans="15:15" x14ac:dyDescent="0.25">
      <c r="O502" s="16"/>
    </row>
    <row r="503" spans="15:15" x14ac:dyDescent="0.25">
      <c r="O503" s="16"/>
    </row>
    <row r="504" spans="15:15" x14ac:dyDescent="0.25">
      <c r="O504" s="16"/>
    </row>
    <row r="505" spans="15:15" x14ac:dyDescent="0.25">
      <c r="O505" s="16"/>
    </row>
    <row r="506" spans="15:15" x14ac:dyDescent="0.25">
      <c r="O506" s="16"/>
    </row>
    <row r="507" spans="15:15" x14ac:dyDescent="0.25">
      <c r="O507" s="16"/>
    </row>
    <row r="508" spans="15:15" x14ac:dyDescent="0.25">
      <c r="O508" s="16"/>
    </row>
    <row r="509" spans="15:15" x14ac:dyDescent="0.25">
      <c r="O509" s="16"/>
    </row>
    <row r="510" spans="15:15" x14ac:dyDescent="0.25">
      <c r="O510" s="16"/>
    </row>
    <row r="511" spans="15:15" x14ac:dyDescent="0.25">
      <c r="O511" s="16"/>
    </row>
    <row r="512" spans="15:15" x14ac:dyDescent="0.25">
      <c r="O512" s="16"/>
    </row>
    <row r="513" spans="15:15" x14ac:dyDescent="0.25">
      <c r="O513" s="16"/>
    </row>
    <row r="514" spans="15:15" x14ac:dyDescent="0.25">
      <c r="O514" s="16"/>
    </row>
    <row r="515" spans="15:15" x14ac:dyDescent="0.25">
      <c r="O515" s="16"/>
    </row>
    <row r="516" spans="15:15" x14ac:dyDescent="0.25">
      <c r="O516" s="16"/>
    </row>
    <row r="517" spans="15:15" x14ac:dyDescent="0.25">
      <c r="O517" s="16"/>
    </row>
    <row r="518" spans="15:15" x14ac:dyDescent="0.25">
      <c r="O518" s="16"/>
    </row>
    <row r="519" spans="15:15" x14ac:dyDescent="0.25">
      <c r="O519" s="16"/>
    </row>
    <row r="520" spans="15:15" x14ac:dyDescent="0.25">
      <c r="O520" s="16"/>
    </row>
    <row r="521" spans="15:15" x14ac:dyDescent="0.25">
      <c r="O521" s="16"/>
    </row>
    <row r="522" spans="15:15" x14ac:dyDescent="0.25">
      <c r="O522" s="16"/>
    </row>
    <row r="523" spans="15:15" x14ac:dyDescent="0.25">
      <c r="O523" s="16"/>
    </row>
    <row r="524" spans="15:15" x14ac:dyDescent="0.25">
      <c r="O524" s="16"/>
    </row>
    <row r="525" spans="15:15" x14ac:dyDescent="0.25">
      <c r="O525" s="16"/>
    </row>
    <row r="526" spans="15:15" x14ac:dyDescent="0.25">
      <c r="O526" s="16"/>
    </row>
    <row r="527" spans="15:15" x14ac:dyDescent="0.25">
      <c r="O527" s="16"/>
    </row>
    <row r="528" spans="15:15" x14ac:dyDescent="0.25">
      <c r="O528" s="16"/>
    </row>
    <row r="529" spans="15:15" x14ac:dyDescent="0.25">
      <c r="O529" s="16"/>
    </row>
    <row r="530" spans="15:15" x14ac:dyDescent="0.25">
      <c r="O530" s="16"/>
    </row>
    <row r="531" spans="15:15" x14ac:dyDescent="0.25">
      <c r="O531" s="16"/>
    </row>
    <row r="532" spans="15:15" x14ac:dyDescent="0.25">
      <c r="O532" s="16"/>
    </row>
    <row r="533" spans="15:15" x14ac:dyDescent="0.25">
      <c r="O533" s="16"/>
    </row>
    <row r="534" spans="15:15" x14ac:dyDescent="0.25">
      <c r="O534" s="16"/>
    </row>
    <row r="535" spans="15:15" x14ac:dyDescent="0.25">
      <c r="O535" s="16"/>
    </row>
    <row r="536" spans="15:15" x14ac:dyDescent="0.25">
      <c r="O536" s="16"/>
    </row>
    <row r="537" spans="15:15" x14ac:dyDescent="0.25">
      <c r="O537" s="16"/>
    </row>
    <row r="538" spans="15:15" x14ac:dyDescent="0.25">
      <c r="O538" s="16"/>
    </row>
    <row r="539" spans="15:15" x14ac:dyDescent="0.25">
      <c r="O539" s="16"/>
    </row>
    <row r="540" spans="15:15" x14ac:dyDescent="0.25">
      <c r="O540" s="16"/>
    </row>
    <row r="541" spans="15:15" x14ac:dyDescent="0.25">
      <c r="O541" s="16"/>
    </row>
    <row r="542" spans="15:15" x14ac:dyDescent="0.25">
      <c r="O542" s="16"/>
    </row>
    <row r="543" spans="15:15" x14ac:dyDescent="0.25">
      <c r="O543" s="16"/>
    </row>
    <row r="544" spans="15:15" x14ac:dyDescent="0.25">
      <c r="O544" s="16"/>
    </row>
    <row r="545" spans="15:15" x14ac:dyDescent="0.25">
      <c r="O545" s="16"/>
    </row>
    <row r="546" spans="15:15" x14ac:dyDescent="0.25">
      <c r="O546" s="16"/>
    </row>
    <row r="547" spans="15:15" x14ac:dyDescent="0.25">
      <c r="O547" s="16"/>
    </row>
    <row r="548" spans="15:15" x14ac:dyDescent="0.25">
      <c r="O548" s="16"/>
    </row>
    <row r="549" spans="15:15" x14ac:dyDescent="0.25">
      <c r="O549" s="16"/>
    </row>
    <row r="550" spans="15:15" x14ac:dyDescent="0.25">
      <c r="O550" s="16"/>
    </row>
    <row r="551" spans="15:15" x14ac:dyDescent="0.25">
      <c r="O551" s="16"/>
    </row>
    <row r="552" spans="15:15" x14ac:dyDescent="0.25">
      <c r="O552" s="16"/>
    </row>
    <row r="553" spans="15:15" x14ac:dyDescent="0.25">
      <c r="O553" s="16"/>
    </row>
    <row r="554" spans="15:15" x14ac:dyDescent="0.25">
      <c r="O554" s="16"/>
    </row>
    <row r="555" spans="15:15" x14ac:dyDescent="0.25">
      <c r="O555" s="16"/>
    </row>
    <row r="556" spans="15:15" x14ac:dyDescent="0.25">
      <c r="O556" s="16"/>
    </row>
    <row r="557" spans="15:15" x14ac:dyDescent="0.25">
      <c r="O557" s="16"/>
    </row>
    <row r="558" spans="15:15" x14ac:dyDescent="0.25">
      <c r="O558" s="16"/>
    </row>
    <row r="559" spans="15:15" x14ac:dyDescent="0.25">
      <c r="O559" s="16"/>
    </row>
    <row r="560" spans="15:15" x14ac:dyDescent="0.25">
      <c r="O560" s="16"/>
    </row>
    <row r="561" spans="15:15" x14ac:dyDescent="0.25">
      <c r="O561" s="16"/>
    </row>
    <row r="562" spans="15:15" x14ac:dyDescent="0.25">
      <c r="O562" s="16"/>
    </row>
    <row r="563" spans="15:15" x14ac:dyDescent="0.25">
      <c r="O563" s="16"/>
    </row>
    <row r="564" spans="15:15" x14ac:dyDescent="0.25">
      <c r="O564" s="16"/>
    </row>
    <row r="565" spans="15:15" x14ac:dyDescent="0.25">
      <c r="O565" s="16"/>
    </row>
    <row r="566" spans="15:15" x14ac:dyDescent="0.25">
      <c r="O566" s="16"/>
    </row>
    <row r="567" spans="15:15" x14ac:dyDescent="0.25">
      <c r="O567" s="16"/>
    </row>
    <row r="568" spans="15:15" x14ac:dyDescent="0.25">
      <c r="O568" s="16"/>
    </row>
    <row r="569" spans="15:15" x14ac:dyDescent="0.25">
      <c r="O569" s="16"/>
    </row>
    <row r="570" spans="15:15" x14ac:dyDescent="0.25">
      <c r="O570" s="16"/>
    </row>
    <row r="571" spans="15:15" x14ac:dyDescent="0.25">
      <c r="O571" s="16"/>
    </row>
    <row r="572" spans="15:15" x14ac:dyDescent="0.25">
      <c r="O572" s="16"/>
    </row>
    <row r="573" spans="15:15" x14ac:dyDescent="0.25">
      <c r="O573" s="16"/>
    </row>
    <row r="574" spans="15:15" x14ac:dyDescent="0.25">
      <c r="O574" s="16"/>
    </row>
    <row r="575" spans="15:15" x14ac:dyDescent="0.25">
      <c r="O575" s="16"/>
    </row>
    <row r="576" spans="15:15" x14ac:dyDescent="0.25">
      <c r="O576" s="16"/>
    </row>
    <row r="577" spans="15:15" x14ac:dyDescent="0.25">
      <c r="O577" s="16"/>
    </row>
    <row r="578" spans="15:15" x14ac:dyDescent="0.25">
      <c r="O578" s="16"/>
    </row>
    <row r="579" spans="15:15" x14ac:dyDescent="0.25">
      <c r="O579" s="16"/>
    </row>
    <row r="580" spans="15:15" x14ac:dyDescent="0.25">
      <c r="O580" s="16"/>
    </row>
    <row r="581" spans="15:15" x14ac:dyDescent="0.25">
      <c r="O581" s="16"/>
    </row>
    <row r="582" spans="15:15" x14ac:dyDescent="0.25">
      <c r="O582" s="16"/>
    </row>
    <row r="583" spans="15:15" x14ac:dyDescent="0.25">
      <c r="O583" s="16"/>
    </row>
    <row r="584" spans="15:15" x14ac:dyDescent="0.25">
      <c r="O584" s="16"/>
    </row>
    <row r="585" spans="15:15" x14ac:dyDescent="0.25">
      <c r="O585" s="16"/>
    </row>
    <row r="586" spans="15:15" x14ac:dyDescent="0.25">
      <c r="O586" s="16"/>
    </row>
    <row r="587" spans="15:15" x14ac:dyDescent="0.25">
      <c r="O587" s="16"/>
    </row>
    <row r="588" spans="15:15" x14ac:dyDescent="0.25">
      <c r="O588" s="16"/>
    </row>
    <row r="589" spans="15:15" x14ac:dyDescent="0.25">
      <c r="O589" s="16"/>
    </row>
    <row r="590" spans="15:15" x14ac:dyDescent="0.25">
      <c r="O590" s="16"/>
    </row>
    <row r="591" spans="15:15" x14ac:dyDescent="0.25">
      <c r="O591" s="16"/>
    </row>
    <row r="592" spans="15:15" x14ac:dyDescent="0.25">
      <c r="O592" s="16"/>
    </row>
    <row r="593" spans="15:15" x14ac:dyDescent="0.25">
      <c r="O593" s="16"/>
    </row>
    <row r="594" spans="15:15" x14ac:dyDescent="0.25">
      <c r="O594" s="16"/>
    </row>
    <row r="595" spans="15:15" x14ac:dyDescent="0.25">
      <c r="O595" s="16"/>
    </row>
    <row r="596" spans="15:15" x14ac:dyDescent="0.25">
      <c r="O596" s="16"/>
    </row>
    <row r="597" spans="15:15" x14ac:dyDescent="0.25">
      <c r="O597" s="16"/>
    </row>
    <row r="598" spans="15:15" x14ac:dyDescent="0.25">
      <c r="O598" s="16"/>
    </row>
    <row r="599" spans="15:15" x14ac:dyDescent="0.25">
      <c r="O599" s="16"/>
    </row>
    <row r="600" spans="15:15" x14ac:dyDescent="0.25">
      <c r="O600" s="16"/>
    </row>
    <row r="601" spans="15:15" x14ac:dyDescent="0.25">
      <c r="O601" s="16"/>
    </row>
    <row r="602" spans="15:15" x14ac:dyDescent="0.25">
      <c r="O602" s="16"/>
    </row>
    <row r="603" spans="15:15" x14ac:dyDescent="0.25">
      <c r="O603" s="16"/>
    </row>
    <row r="604" spans="15:15" x14ac:dyDescent="0.25">
      <c r="O604" s="16"/>
    </row>
    <row r="605" spans="15:15" x14ac:dyDescent="0.25">
      <c r="O605" s="16"/>
    </row>
    <row r="606" spans="15:15" x14ac:dyDescent="0.25">
      <c r="O606" s="16"/>
    </row>
    <row r="607" spans="15:15" x14ac:dyDescent="0.25">
      <c r="O607" s="16"/>
    </row>
    <row r="608" spans="15:15" x14ac:dyDescent="0.25">
      <c r="O608" s="16"/>
    </row>
    <row r="609" spans="15:15" x14ac:dyDescent="0.25">
      <c r="O609" s="16"/>
    </row>
    <row r="610" spans="15:15" x14ac:dyDescent="0.25">
      <c r="O610" s="16"/>
    </row>
    <row r="611" spans="15:15" x14ac:dyDescent="0.25">
      <c r="O611" s="16"/>
    </row>
    <row r="612" spans="15:15" x14ac:dyDescent="0.25">
      <c r="O612" s="16"/>
    </row>
    <row r="613" spans="15:15" x14ac:dyDescent="0.25">
      <c r="O613" s="16"/>
    </row>
    <row r="614" spans="15:15" x14ac:dyDescent="0.25">
      <c r="O614" s="16"/>
    </row>
    <row r="615" spans="15:15" x14ac:dyDescent="0.25">
      <c r="O615" s="16"/>
    </row>
    <row r="616" spans="15:15" x14ac:dyDescent="0.25">
      <c r="O616" s="16"/>
    </row>
    <row r="617" spans="15:15" x14ac:dyDescent="0.25">
      <c r="O617" s="16"/>
    </row>
    <row r="618" spans="15:15" x14ac:dyDescent="0.25">
      <c r="O618" s="16"/>
    </row>
    <row r="619" spans="15:15" x14ac:dyDescent="0.25">
      <c r="O619" s="16"/>
    </row>
    <row r="620" spans="15:15" x14ac:dyDescent="0.25">
      <c r="O620" s="16"/>
    </row>
    <row r="621" spans="15:15" x14ac:dyDescent="0.25">
      <c r="O621" s="16"/>
    </row>
    <row r="622" spans="15:15" x14ac:dyDescent="0.25">
      <c r="O622" s="16"/>
    </row>
    <row r="623" spans="15:15" x14ac:dyDescent="0.25">
      <c r="O623" s="16"/>
    </row>
    <row r="624" spans="15:15" x14ac:dyDescent="0.25">
      <c r="O624" s="16"/>
    </row>
    <row r="625" spans="15:15" x14ac:dyDescent="0.25">
      <c r="O625" s="16"/>
    </row>
    <row r="626" spans="15:15" x14ac:dyDescent="0.25">
      <c r="O626" s="16"/>
    </row>
    <row r="627" spans="15:15" x14ac:dyDescent="0.25">
      <c r="O627" s="16"/>
    </row>
    <row r="628" spans="15:15" x14ac:dyDescent="0.25">
      <c r="O628" s="16"/>
    </row>
    <row r="629" spans="15:15" x14ac:dyDescent="0.25">
      <c r="O629" s="16"/>
    </row>
    <row r="630" spans="15:15" x14ac:dyDescent="0.25">
      <c r="O630" s="16"/>
    </row>
    <row r="631" spans="15:15" x14ac:dyDescent="0.25">
      <c r="O631" s="16"/>
    </row>
    <row r="632" spans="15:15" x14ac:dyDescent="0.25">
      <c r="O632" s="16"/>
    </row>
    <row r="633" spans="15:15" x14ac:dyDescent="0.25">
      <c r="O633" s="16"/>
    </row>
    <row r="634" spans="15:15" x14ac:dyDescent="0.25">
      <c r="O634" s="16"/>
    </row>
    <row r="635" spans="15:15" x14ac:dyDescent="0.25">
      <c r="O635" s="16"/>
    </row>
    <row r="636" spans="15:15" x14ac:dyDescent="0.25">
      <c r="O636" s="16"/>
    </row>
    <row r="637" spans="15:15" x14ac:dyDescent="0.25">
      <c r="O637" s="16"/>
    </row>
    <row r="638" spans="15:15" x14ac:dyDescent="0.25">
      <c r="O638" s="16"/>
    </row>
    <row r="639" spans="15:15" x14ac:dyDescent="0.25">
      <c r="O639" s="16"/>
    </row>
    <row r="640" spans="15:15" x14ac:dyDescent="0.25">
      <c r="O640" s="16"/>
    </row>
    <row r="641" spans="15:15" x14ac:dyDescent="0.25">
      <c r="O641" s="16"/>
    </row>
    <row r="642" spans="15:15" x14ac:dyDescent="0.25">
      <c r="O642" s="16"/>
    </row>
    <row r="643" spans="15:15" x14ac:dyDescent="0.25">
      <c r="O643" s="16"/>
    </row>
    <row r="644" spans="15:15" x14ac:dyDescent="0.25">
      <c r="O644" s="16"/>
    </row>
    <row r="645" spans="15:15" x14ac:dyDescent="0.25">
      <c r="O645" s="16"/>
    </row>
    <row r="646" spans="15:15" x14ac:dyDescent="0.25">
      <c r="O646" s="16"/>
    </row>
    <row r="647" spans="15:15" x14ac:dyDescent="0.25">
      <c r="O647" s="16"/>
    </row>
    <row r="648" spans="15:15" x14ac:dyDescent="0.25">
      <c r="O648" s="16"/>
    </row>
    <row r="649" spans="15:15" x14ac:dyDescent="0.25">
      <c r="O649" s="16"/>
    </row>
    <row r="650" spans="15:15" x14ac:dyDescent="0.25">
      <c r="O650" s="16"/>
    </row>
    <row r="651" spans="15:15" x14ac:dyDescent="0.25">
      <c r="O651" s="16"/>
    </row>
    <row r="652" spans="15:15" x14ac:dyDescent="0.25">
      <c r="O652" s="16"/>
    </row>
    <row r="653" spans="15:15" x14ac:dyDescent="0.25">
      <c r="O653" s="16"/>
    </row>
    <row r="654" spans="15:15" x14ac:dyDescent="0.25">
      <c r="O654" s="16"/>
    </row>
    <row r="655" spans="15:15" x14ac:dyDescent="0.25">
      <c r="O655" s="16"/>
    </row>
    <row r="656" spans="15:15" x14ac:dyDescent="0.25">
      <c r="O656" s="16"/>
    </row>
    <row r="657" spans="15:15" x14ac:dyDescent="0.25">
      <c r="O657" s="16"/>
    </row>
    <row r="658" spans="15:15" x14ac:dyDescent="0.25">
      <c r="O658" s="16"/>
    </row>
    <row r="659" spans="15:15" x14ac:dyDescent="0.25">
      <c r="O659" s="16"/>
    </row>
    <row r="660" spans="15:15" x14ac:dyDescent="0.25">
      <c r="O660" s="16"/>
    </row>
    <row r="661" spans="15:15" x14ac:dyDescent="0.25">
      <c r="O661" s="16"/>
    </row>
    <row r="662" spans="15:15" x14ac:dyDescent="0.25">
      <c r="O662" s="16"/>
    </row>
    <row r="663" spans="15:15" x14ac:dyDescent="0.25">
      <c r="O663" s="16"/>
    </row>
    <row r="664" spans="15:15" x14ac:dyDescent="0.25">
      <c r="O664" s="16"/>
    </row>
    <row r="665" spans="15:15" x14ac:dyDescent="0.25">
      <c r="O665" s="16"/>
    </row>
    <row r="666" spans="15:15" x14ac:dyDescent="0.25">
      <c r="O666" s="16"/>
    </row>
    <row r="667" spans="15:15" x14ac:dyDescent="0.25">
      <c r="O667" s="16"/>
    </row>
    <row r="668" spans="15:15" x14ac:dyDescent="0.25">
      <c r="O668" s="16"/>
    </row>
    <row r="669" spans="15:15" x14ac:dyDescent="0.25">
      <c r="O669" s="16"/>
    </row>
  </sheetData>
  <mergeCells count="2">
    <mergeCell ref="D2:K2"/>
    <mergeCell ref="L2:N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J Eriksson</dc:creator>
  <cp:lastModifiedBy>Mattias Eriksson</cp:lastModifiedBy>
  <dcterms:created xsi:type="dcterms:W3CDTF">2023-01-13T10:00:55Z</dcterms:created>
  <dcterms:modified xsi:type="dcterms:W3CDTF">2024-02-05T07:23:30Z</dcterms:modified>
</cp:coreProperties>
</file>