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11840" yWindow="440" windowWidth="36100" windowHeight="21720" tabRatio="500"/>
  </bookViews>
  <sheets>
    <sheet name="Punklast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58" i="1" l="1"/>
  <c r="H44" i="1"/>
  <c r="I44" i="1"/>
  <c r="J44" i="1"/>
  <c r="L44" i="1"/>
  <c r="I58" i="1"/>
  <c r="J58" i="1"/>
  <c r="L58" i="1"/>
  <c r="H118" i="1"/>
  <c r="I118" i="1"/>
  <c r="I119" i="1"/>
  <c r="G110" i="1"/>
  <c r="H110" i="1"/>
  <c r="J110" i="1"/>
  <c r="J119" i="1"/>
  <c r="L118" i="1"/>
  <c r="J122" i="1"/>
  <c r="I114" i="1"/>
  <c r="J114" i="1"/>
  <c r="I115" i="1"/>
  <c r="J115" i="1"/>
  <c r="L114" i="1"/>
  <c r="I122" i="1"/>
  <c r="L122" i="1"/>
  <c r="N122" i="1"/>
  <c r="H129" i="1"/>
  <c r="F126" i="1"/>
  <c r="H126" i="1"/>
  <c r="F129" i="1"/>
  <c r="J129" i="1"/>
  <c r="J5" i="1"/>
  <c r="K2" i="1"/>
  <c r="I2" i="1"/>
  <c r="J1" i="1"/>
  <c r="F74" i="1"/>
  <c r="H74" i="1"/>
  <c r="H78" i="1"/>
  <c r="H70" i="1"/>
  <c r="G70" i="1"/>
  <c r="J70" i="1"/>
  <c r="G78" i="1"/>
  <c r="J78" i="1"/>
  <c r="H86" i="1"/>
  <c r="G81" i="1"/>
  <c r="H81" i="1"/>
  <c r="J81" i="1"/>
  <c r="G83" i="1"/>
  <c r="H83" i="1"/>
  <c r="J83" i="1"/>
  <c r="H87" i="1"/>
  <c r="J86" i="1"/>
  <c r="D106" i="1"/>
  <c r="H98" i="1"/>
  <c r="I98" i="1"/>
  <c r="J91" i="1"/>
  <c r="N90" i="1"/>
  <c r="J98" i="1"/>
  <c r="H99" i="1"/>
  <c r="L98" i="1"/>
  <c r="D107" i="1"/>
  <c r="F106" i="1"/>
  <c r="G107" i="1"/>
  <c r="A4" i="1"/>
  <c r="G51" i="1"/>
  <c r="H51" i="1"/>
  <c r="J51" i="1"/>
  <c r="H55" i="1"/>
  <c r="H47" i="1"/>
  <c r="G47" i="1"/>
  <c r="J47" i="1"/>
  <c r="G55" i="1"/>
  <c r="J55" i="1"/>
  <c r="H66" i="1"/>
  <c r="G62" i="1"/>
  <c r="H62" i="1"/>
  <c r="J62" i="1"/>
  <c r="H67" i="1"/>
  <c r="L66" i="1"/>
  <c r="D102" i="1"/>
  <c r="H94" i="1"/>
  <c r="I94" i="1"/>
  <c r="J94" i="1"/>
  <c r="H95" i="1"/>
  <c r="L94" i="1"/>
  <c r="D103" i="1"/>
  <c r="F102" i="1"/>
  <c r="G103" i="1"/>
  <c r="A3" i="1"/>
  <c r="A2" i="1"/>
  <c r="K129" i="1"/>
  <c r="M129" i="1"/>
  <c r="B2" i="1"/>
  <c r="H106" i="1"/>
  <c r="B4" i="1"/>
  <c r="H102" i="1"/>
  <c r="B3" i="1"/>
  <c r="N58" i="1"/>
  <c r="B5" i="1"/>
</calcChain>
</file>

<file path=xl/sharedStrings.xml><?xml version="1.0" encoding="utf-8"?>
<sst xmlns="http://schemas.openxmlformats.org/spreadsheetml/2006/main" count="269" uniqueCount="120">
  <si>
    <t>Indata</t>
  </si>
  <si>
    <t>Balkbredd</t>
  </si>
  <si>
    <t>b</t>
  </si>
  <si>
    <t>=</t>
  </si>
  <si>
    <t>mm</t>
  </si>
  <si>
    <t>Balkhöjd</t>
  </si>
  <si>
    <t>h</t>
  </si>
  <si>
    <t>Spännvidd balk</t>
  </si>
  <si>
    <t>L</t>
  </si>
  <si>
    <t>m</t>
  </si>
  <si>
    <t>Punktlast</t>
  </si>
  <si>
    <t>P</t>
  </si>
  <si>
    <t>kN</t>
  </si>
  <si>
    <t>Lastvaraktighets- och fuktfaktor, enligt SS EN 1995-1-1 Tabell 3.1</t>
  </si>
  <si>
    <r>
      <t>k</t>
    </r>
    <r>
      <rPr>
        <vertAlign val="subscript"/>
        <sz val="10"/>
        <color rgb="FF000000"/>
        <rFont val="Arial"/>
        <family val="2"/>
      </rPr>
      <t>mod</t>
    </r>
  </si>
  <si>
    <t>Materialfaktor, enligt SS EN 1995-1-1 Tabell 2.3</t>
  </si>
  <si>
    <r>
      <t>γ</t>
    </r>
    <r>
      <rPr>
        <vertAlign val="subscript"/>
        <sz val="10"/>
        <rFont val="Arial"/>
        <family val="2"/>
      </rPr>
      <t>M</t>
    </r>
  </si>
  <si>
    <t>(1,25 Limträ)</t>
  </si>
  <si>
    <t>Karakteristisk Böjhållfasthet enligt SS-EN 14080</t>
  </si>
  <si>
    <r>
      <t>f</t>
    </r>
    <r>
      <rPr>
        <vertAlign val="subscript"/>
        <sz val="10"/>
        <color rgb="FF000000"/>
        <rFont val="Arial"/>
        <family val="2"/>
      </rPr>
      <t>m,g,k</t>
    </r>
  </si>
  <si>
    <t>N/mm2</t>
  </si>
  <si>
    <t>(30 GL30c)</t>
  </si>
  <si>
    <r>
      <t>Karakteristisk L</t>
    </r>
    <r>
      <rPr>
        <sz val="10"/>
        <color rgb="FF4F81BD"/>
        <rFont val="Cambria"/>
        <family val="1"/>
      </rPr>
      <t>ä</t>
    </r>
    <r>
      <rPr>
        <sz val="10"/>
        <color rgb="FF4F81BD"/>
        <rFont val="FoundrySterling-Book"/>
      </rPr>
      <t>ngsskjuvning enligt SS-EN 14080</t>
    </r>
  </si>
  <si>
    <r>
      <t>f</t>
    </r>
    <r>
      <rPr>
        <vertAlign val="subscript"/>
        <sz val="10"/>
        <color rgb="FF000000"/>
        <rFont val="Arial"/>
        <family val="2"/>
      </rPr>
      <t>v,g,k</t>
    </r>
  </si>
  <si>
    <t>(GL30c)</t>
  </si>
  <si>
    <t>Elasticitetsmodul parallellt fibrerna  enligt SS-EN 14080</t>
  </si>
  <si>
    <r>
      <t>E</t>
    </r>
    <r>
      <rPr>
        <vertAlign val="subscript"/>
        <sz val="10"/>
        <color rgb="FF000000"/>
        <rFont val="Arial"/>
        <family val="2"/>
      </rPr>
      <t>0,g,mean</t>
    </r>
  </si>
  <si>
    <t>Tryck vinkelrätt fibrerna, enligt SS-EN 14080</t>
  </si>
  <si>
    <r>
      <t>f</t>
    </r>
    <r>
      <rPr>
        <vertAlign val="subscript"/>
        <sz val="10"/>
        <rFont val="Arial"/>
        <family val="2"/>
      </rPr>
      <t>c,90,g,k</t>
    </r>
  </si>
  <si>
    <t>MPa</t>
  </si>
  <si>
    <t>Förstoringsfaktor last konfiguration, SS-EN 1995-1-1, 6.1.5</t>
  </si>
  <si>
    <r>
      <t>k</t>
    </r>
    <r>
      <rPr>
        <vertAlign val="subscript"/>
        <sz val="10"/>
        <color rgb="FF000000"/>
        <rFont val="Arial"/>
        <family val="2"/>
      </rPr>
      <t>c,90</t>
    </r>
  </si>
  <si>
    <t>Deformationsfaktor, enligt SS-EN 1995-1-1,Tabell 3.2</t>
  </si>
  <si>
    <r>
      <t>k</t>
    </r>
    <r>
      <rPr>
        <vertAlign val="subscript"/>
        <sz val="10"/>
        <color rgb="FF000000"/>
        <rFont val="Arial"/>
        <family val="2"/>
      </rPr>
      <t>def</t>
    </r>
  </si>
  <si>
    <t>Stressfaktor, enligt SS EN 1995-1-1 6.1.7</t>
  </si>
  <si>
    <r>
      <t>k</t>
    </r>
    <r>
      <rPr>
        <vertAlign val="subscript"/>
        <sz val="10"/>
        <color rgb="FF000000"/>
        <rFont val="Arial"/>
        <family val="2"/>
      </rPr>
      <t>cr</t>
    </r>
  </si>
  <si>
    <t>Egenvikt balk SS-EN 1991-1-1, Tabell A.3 Byggmaterial – Trä.</t>
  </si>
  <si>
    <t>ϒ</t>
  </si>
  <si>
    <t>kN/m3</t>
  </si>
  <si>
    <t>(Limträ)</t>
  </si>
  <si>
    <t>Vipping, enligt SS-EN 1995-1-1, 6.3.3</t>
  </si>
  <si>
    <t>Beräkningar</t>
  </si>
  <si>
    <t>Egenlast balk per meter</t>
  </si>
  <si>
    <t>(/1000)</t>
  </si>
  <si>
    <r>
      <t>q</t>
    </r>
    <r>
      <rPr>
        <vertAlign val="subscript"/>
        <sz val="10"/>
        <color theme="1"/>
        <rFont val="Arial"/>
        <family val="2"/>
      </rPr>
      <t>balk</t>
    </r>
  </si>
  <si>
    <t>kN/m</t>
  </si>
  <si>
    <t>Max böjmoment jämnt utbredd last (balk)</t>
  </si>
  <si>
    <r>
      <t>M</t>
    </r>
    <r>
      <rPr>
        <vertAlign val="subscript"/>
        <sz val="10"/>
        <rFont val="Arial"/>
        <family val="2"/>
      </rPr>
      <t>f, balk</t>
    </r>
  </si>
  <si>
    <r>
      <t>L</t>
    </r>
    <r>
      <rPr>
        <vertAlign val="superscript"/>
        <sz val="10"/>
        <color theme="1"/>
        <rFont val="Arial"/>
        <family val="2"/>
      </rPr>
      <t>2</t>
    </r>
  </si>
  <si>
    <t>kNm</t>
  </si>
  <si>
    <t>Max böjmoment punktlast</t>
  </si>
  <si>
    <r>
      <t>M</t>
    </r>
    <r>
      <rPr>
        <vertAlign val="subscript"/>
        <sz val="10"/>
        <rFont val="Arial"/>
        <family val="2"/>
      </rPr>
      <t>f, P</t>
    </r>
  </si>
  <si>
    <t>Totalt böjmoment</t>
  </si>
  <si>
    <r>
      <t>M</t>
    </r>
    <r>
      <rPr>
        <vertAlign val="subscript"/>
        <sz val="10"/>
        <color theme="1"/>
        <rFont val="Arial"/>
        <family val="2"/>
      </rPr>
      <t>f,sum</t>
    </r>
  </si>
  <si>
    <r>
      <t>M</t>
    </r>
    <r>
      <rPr>
        <vertAlign val="subscript"/>
        <sz val="10"/>
        <color theme="1"/>
        <rFont val="Arial"/>
        <family val="2"/>
      </rPr>
      <t>f, balk</t>
    </r>
  </si>
  <si>
    <r>
      <t>+M</t>
    </r>
    <r>
      <rPr>
        <vertAlign val="subscript"/>
        <sz val="10"/>
        <color theme="1"/>
        <rFont val="Arial"/>
        <family val="2"/>
      </rPr>
      <t>f, P</t>
    </r>
  </si>
  <si>
    <t>Upplagsreaktioner</t>
  </si>
  <si>
    <t>Vf</t>
  </si>
  <si>
    <t>P +</t>
  </si>
  <si>
    <t>l</t>
  </si>
  <si>
    <t>Virkets böjmotstånd</t>
  </si>
  <si>
    <t>W</t>
  </si>
  <si>
    <r>
      <t xml:space="preserve">h </t>
    </r>
    <r>
      <rPr>
        <vertAlign val="superscript"/>
        <sz val="10"/>
        <color theme="1"/>
        <rFont val="Arial"/>
        <family val="2"/>
      </rPr>
      <t>2</t>
    </r>
  </si>
  <si>
    <t>mm3</t>
  </si>
  <si>
    <t>För att räkna om kraften från kN/m till Nmm multipliseras σm,y,d  1000*1000 eller 10 upphöjt till 6, För att få Mpa direkt.</t>
  </si>
  <si>
    <t xml:space="preserve">Dimensionerande böjspänning kring y-axeln (huvudaxel) </t>
  </si>
  <si>
    <t>(mpa)</t>
  </si>
  <si>
    <r>
      <t>σ</t>
    </r>
    <r>
      <rPr>
        <vertAlign val="subscript"/>
        <sz val="10"/>
        <color rgb="FF000000"/>
        <rFont val="Arial"/>
        <family val="2"/>
      </rPr>
      <t>m,y,d</t>
    </r>
  </si>
  <si>
    <r>
      <t>M</t>
    </r>
    <r>
      <rPr>
        <vertAlign val="subscript"/>
        <sz val="10"/>
        <color theme="1"/>
        <rFont val="Arial"/>
        <family val="2"/>
      </rPr>
      <t>f</t>
    </r>
  </si>
  <si>
    <t>Max skjuvkraft</t>
  </si>
  <si>
    <r>
      <t>V</t>
    </r>
    <r>
      <rPr>
        <vertAlign val="subscript"/>
        <sz val="10"/>
        <color theme="1"/>
        <rFont val="Arial"/>
        <family val="2"/>
      </rPr>
      <t>f</t>
    </r>
  </si>
  <si>
    <r>
      <t>q</t>
    </r>
    <r>
      <rPr>
        <vertAlign val="subscript"/>
        <sz val="10"/>
        <color theme="1"/>
        <rFont val="Arial"/>
        <family val="2"/>
      </rPr>
      <t>d</t>
    </r>
  </si>
  <si>
    <t>Max skjuvkraft punktlast</t>
  </si>
  <si>
    <r>
      <t>V</t>
    </r>
    <r>
      <rPr>
        <vertAlign val="subscript"/>
        <sz val="10"/>
        <rFont val="Arial"/>
        <family val="2"/>
      </rPr>
      <t>f,p</t>
    </r>
  </si>
  <si>
    <t>Summa skjuvkraft</t>
  </si>
  <si>
    <r>
      <t>V</t>
    </r>
    <r>
      <rPr>
        <vertAlign val="subscript"/>
        <sz val="10"/>
        <color theme="1"/>
        <rFont val="Arial"/>
        <family val="2"/>
      </rPr>
      <t>f,sum</t>
    </r>
  </si>
  <si>
    <r>
      <t xml:space="preserve"> +V</t>
    </r>
    <r>
      <rPr>
        <vertAlign val="subscript"/>
        <sz val="10"/>
        <rFont val="Arial"/>
        <family val="2"/>
      </rPr>
      <t>f,p</t>
    </r>
  </si>
  <si>
    <t>Stressfaktor/Exponeringsförhållande</t>
  </si>
  <si>
    <r>
      <t>b</t>
    </r>
    <r>
      <rPr>
        <vertAlign val="subscript"/>
        <sz val="10"/>
        <color rgb="FF000000"/>
        <rFont val="Arial"/>
        <family val="2"/>
      </rPr>
      <t>ef</t>
    </r>
  </si>
  <si>
    <t>Area</t>
  </si>
  <si>
    <t>A</t>
  </si>
  <si>
    <t>mm2</t>
  </si>
  <si>
    <t>Dimensionerande för skjuvspänning</t>
  </si>
  <si>
    <t>(x1000)</t>
  </si>
  <si>
    <t>τd</t>
  </si>
  <si>
    <r>
      <t>V</t>
    </r>
    <r>
      <rPr>
        <vertAlign val="subscript"/>
        <sz val="10"/>
        <rFont val="Arial"/>
        <family val="2"/>
      </rPr>
      <t>f</t>
    </r>
  </si>
  <si>
    <t>Höjdfaktor limträ, enligt SS EN 1995-1-1 3.3</t>
  </si>
  <si>
    <r>
      <t>k</t>
    </r>
    <r>
      <rPr>
        <vertAlign val="subscript"/>
        <sz val="10"/>
        <color theme="1"/>
        <rFont val="Arial"/>
        <family val="2"/>
      </rPr>
      <t>h</t>
    </r>
  </si>
  <si>
    <t>(</t>
  </si>
  <si>
    <t>)</t>
  </si>
  <si>
    <t>Dimensionerande böjhållfasthet kring y-axeln (huvudaxel)</t>
  </si>
  <si>
    <r>
      <t>f</t>
    </r>
    <r>
      <rPr>
        <vertAlign val="subscript"/>
        <sz val="10"/>
        <color rgb="FF000000"/>
        <rFont val="Arial"/>
        <family val="2"/>
      </rPr>
      <t>m,y,d</t>
    </r>
  </si>
  <si>
    <r>
      <t>k</t>
    </r>
    <r>
      <rPr>
        <vertAlign val="subscript"/>
        <sz val="10"/>
        <color rgb="FF000000"/>
        <rFont val="Arial"/>
        <family val="2"/>
      </rPr>
      <t>h</t>
    </r>
  </si>
  <si>
    <t>Dimensionerande skjuvhållfasthet</t>
  </si>
  <si>
    <r>
      <t>f</t>
    </r>
    <r>
      <rPr>
        <vertAlign val="subscript"/>
        <sz val="10"/>
        <color rgb="FF000000"/>
        <rFont val="Arial"/>
        <family val="2"/>
      </rPr>
      <t>v,d</t>
    </r>
  </si>
  <si>
    <t xml:space="preserve">Böjningskontroll, enligt SS EN 1995-1-1 6.1.6 </t>
  </si>
  <si>
    <t>≤1,0</t>
  </si>
  <si>
    <t>Skjuvspänningskontroll</t>
  </si>
  <si>
    <r>
      <t>τ</t>
    </r>
    <r>
      <rPr>
        <vertAlign val="subscript"/>
        <sz val="10"/>
        <color rgb="FF000000"/>
        <rFont val="Arial"/>
        <family val="2"/>
      </rPr>
      <t>d</t>
    </r>
  </si>
  <si>
    <t>Tröghetsmoment</t>
  </si>
  <si>
    <r>
      <t>h</t>
    </r>
    <r>
      <rPr>
        <vertAlign val="superscript"/>
        <sz val="10"/>
        <color theme="1"/>
        <rFont val="Arial"/>
        <family val="2"/>
      </rPr>
      <t>3</t>
    </r>
  </si>
  <si>
    <t>mm4</t>
  </si>
  <si>
    <t>Egenvikt balk Nedböjning kring y-axeln</t>
  </si>
  <si>
    <r>
      <t>U</t>
    </r>
    <r>
      <rPr>
        <vertAlign val="subscript"/>
        <sz val="10"/>
        <color rgb="FF000000"/>
        <rFont val="Arial"/>
        <family val="2"/>
      </rPr>
      <t>balk</t>
    </r>
  </si>
  <si>
    <t>q</t>
  </si>
  <si>
    <r>
      <t>L</t>
    </r>
    <r>
      <rPr>
        <vertAlign val="superscript"/>
        <sz val="10"/>
        <color theme="1"/>
        <rFont val="Arial"/>
        <family val="2"/>
      </rPr>
      <t>4</t>
    </r>
  </si>
  <si>
    <t>Punktlast Nedböjning kring y-axeln</t>
  </si>
  <si>
    <r>
      <t>U</t>
    </r>
    <r>
      <rPr>
        <vertAlign val="subscript"/>
        <sz val="10"/>
        <rFont val="Arial"/>
        <family val="2"/>
      </rPr>
      <t>inst,G</t>
    </r>
  </si>
  <si>
    <r>
      <t>L</t>
    </r>
    <r>
      <rPr>
        <vertAlign val="superscript"/>
        <sz val="10"/>
        <color theme="1"/>
        <rFont val="Arial"/>
        <family val="2"/>
      </rPr>
      <t>3</t>
    </r>
  </si>
  <si>
    <t>Slutlig deformation</t>
  </si>
  <si>
    <r>
      <t>U</t>
    </r>
    <r>
      <rPr>
        <vertAlign val="subscript"/>
        <sz val="10"/>
        <rFont val="Arial"/>
        <family val="2"/>
      </rPr>
      <t>fin</t>
    </r>
  </si>
  <si>
    <r>
      <t>+U</t>
    </r>
    <r>
      <rPr>
        <vertAlign val="subscript"/>
        <sz val="10"/>
        <color rgb="FF000000"/>
        <rFont val="Arial"/>
        <family val="2"/>
      </rPr>
      <t>inst,G</t>
    </r>
  </si>
  <si>
    <t>( 1+</t>
  </si>
  <si>
    <r>
      <t>k</t>
    </r>
    <r>
      <rPr>
        <vertAlign val="subscript"/>
        <sz val="10"/>
        <color rgb="FF000000"/>
        <rFont val="Arial"/>
        <family val="2"/>
      </rPr>
      <t xml:space="preserve">def  </t>
    </r>
    <r>
      <rPr>
        <sz val="10"/>
        <color rgb="FF000000"/>
        <rFont val="Arial"/>
        <family val="2"/>
      </rPr>
      <t>)</t>
    </r>
  </si>
  <si>
    <t>Kontroll L/300 Balk på två stöd  enligt SS-EN 1995-1-1. Tabell 7.2</t>
  </si>
  <si>
    <r>
      <t>U</t>
    </r>
    <r>
      <rPr>
        <vertAlign val="subscript"/>
        <sz val="10"/>
        <color theme="1"/>
        <rFont val="Arial"/>
        <family val="2"/>
      </rPr>
      <t>till</t>
    </r>
  </si>
  <si>
    <t>&gt;</t>
  </si>
  <si>
    <r>
      <t>U</t>
    </r>
    <r>
      <rPr>
        <vertAlign val="subscript"/>
        <sz val="10"/>
        <color rgb="FF000000"/>
        <rFont val="Arial"/>
        <family val="2"/>
      </rPr>
      <t>fin</t>
    </r>
  </si>
  <si>
    <t>L/</t>
  </si>
  <si>
    <t>PUNKTLAST MITT PÅ BALK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</si>
</sst>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.000"/>
    <numFmt numFmtId="166" formatCode="0.0&quot; kN&quot;"/>
    <numFmt numFmtId="167" formatCode="0.0&quot; mm&quot;"/>
    <numFmt numFmtId="168" formatCode="0.0&quot; m&quot;"/>
  </numFmts>
  <fonts count="3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4F81BD"/>
      <name val="Arial"/>
      <family val="2"/>
    </font>
    <font>
      <sz val="10"/>
      <color rgb="FF4F81BD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vertAlign val="subscript"/>
      <sz val="10"/>
      <color rgb="FF000000"/>
      <name val="Arial"/>
      <family val="2"/>
    </font>
    <font>
      <vertAlign val="subscript"/>
      <sz val="10"/>
      <name val="Arial"/>
      <family val="2"/>
    </font>
    <font>
      <sz val="10"/>
      <color rgb="FF4F81BD"/>
      <name val="Cambria"/>
      <family val="1"/>
    </font>
    <font>
      <sz val="10"/>
      <color rgb="FF4F81BD"/>
      <name val="FoundrySterling-Book"/>
    </font>
    <font>
      <sz val="10"/>
      <color rgb="FF000000"/>
      <name val="Arial"/>
      <family val="2"/>
    </font>
    <font>
      <sz val="10"/>
      <color theme="1"/>
      <name val="Calibri"/>
      <family val="2"/>
    </font>
    <font>
      <sz val="10"/>
      <color rgb="FFFF0000"/>
      <name val="Calibri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vertAlign val="subscript"/>
      <sz val="10"/>
      <color theme="1"/>
      <name val="Arial"/>
      <family val="2"/>
    </font>
    <font>
      <vertAlign val="superscript"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7"/>
      <color rgb="FF312E2F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Wingdings"/>
    </font>
    <font>
      <sz val="12"/>
      <color theme="1"/>
      <name val="Wingdings 2"/>
    </font>
    <font>
      <sz val="12"/>
      <color theme="1"/>
      <name val="Wingdings 3"/>
    </font>
    <font>
      <sz val="12"/>
      <color theme="1"/>
      <name val="Zapf Dingbats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13">
    <xf numFmtId="0" fontId="0" fillId="0" borderId="0"/>
    <xf numFmtId="0" fontId="3" fillId="0" borderId="0"/>
    <xf numFmtId="0" fontId="3" fillId="0" borderId="0"/>
    <xf numFmtId="0" fontId="1" fillId="2" borderId="1" applyNumberFormat="0" applyFont="0" applyAlignment="0" applyProtection="0"/>
    <xf numFmtId="0" fontId="3" fillId="0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105">
    <xf numFmtId="0" fontId="0" fillId="0" borderId="0" xfId="0"/>
    <xf numFmtId="0" fontId="0" fillId="0" borderId="0" xfId="0" applyFont="1"/>
    <xf numFmtId="0" fontId="4" fillId="0" borderId="0" xfId="1" applyFont="1" applyAlignment="1">
      <alignment horizontal="left" vertical="center"/>
    </xf>
    <xf numFmtId="0" fontId="0" fillId="0" borderId="0" xfId="0" applyFont="1" applyAlignment="1">
      <alignment vertical="center"/>
    </xf>
    <xf numFmtId="2" fontId="0" fillId="0" borderId="0" xfId="0" applyNumberFormat="1" applyFont="1" applyAlignment="1">
      <alignment horizontal="center"/>
    </xf>
    <xf numFmtId="0" fontId="0" fillId="0" borderId="2" xfId="0" applyFont="1" applyBorder="1"/>
    <xf numFmtId="0" fontId="2" fillId="0" borderId="0" xfId="0" applyFont="1"/>
    <xf numFmtId="0" fontId="5" fillId="0" borderId="0" xfId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/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6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2" fontId="6" fillId="0" borderId="0" xfId="1" applyNumberFormat="1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13" fillId="0" borderId="0" xfId="1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2" borderId="1" xfId="3" applyFont="1" applyAlignment="1">
      <alignment horizontal="left" vertical="center"/>
    </xf>
    <xf numFmtId="0" fontId="6" fillId="2" borderId="1" xfId="3" applyFont="1" applyAlignment="1">
      <alignment horizontal="center" vertical="center"/>
    </xf>
    <xf numFmtId="0" fontId="6" fillId="2" borderId="1" xfId="3" applyFont="1"/>
    <xf numFmtId="0" fontId="1" fillId="2" borderId="1" xfId="3" applyFont="1"/>
    <xf numFmtId="0" fontId="16" fillId="0" borderId="0" xfId="1" applyFont="1" applyBorder="1" applyAlignment="1">
      <alignment horizontal="left" vertical="center"/>
    </xf>
    <xf numFmtId="0" fontId="17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2" fontId="7" fillId="0" borderId="3" xfId="1" applyNumberFormat="1" applyFont="1" applyBorder="1" applyAlignment="1">
      <alignment horizontal="center" vertical="center"/>
    </xf>
    <xf numFmtId="164" fontId="7" fillId="0" borderId="3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0" xfId="1" applyFont="1" applyFill="1" applyAlignment="1">
      <alignment vertical="center"/>
    </xf>
    <xf numFmtId="2" fontId="6" fillId="0" borderId="3" xfId="1" applyNumberFormat="1" applyFont="1" applyFill="1" applyBorder="1" applyAlignment="1">
      <alignment horizontal="center" vertical="center"/>
    </xf>
    <xf numFmtId="164" fontId="6" fillId="0" borderId="3" xfId="1" applyNumberFormat="1" applyFont="1" applyFill="1" applyBorder="1" applyAlignment="1">
      <alignment horizontal="center" vertical="center"/>
    </xf>
    <xf numFmtId="0" fontId="20" fillId="0" borderId="0" xfId="1" applyFont="1" applyFill="1" applyAlignment="1">
      <alignment vertical="center"/>
    </xf>
    <xf numFmtId="0" fontId="21" fillId="0" borderId="0" xfId="0" applyFont="1" applyAlignment="1">
      <alignment horizontal="left"/>
    </xf>
    <xf numFmtId="2" fontId="6" fillId="0" borderId="3" xfId="1" applyNumberFormat="1" applyFont="1" applyBorder="1" applyAlignment="1">
      <alignment horizontal="center" vertical="center"/>
    </xf>
    <xf numFmtId="164" fontId="6" fillId="0" borderId="3" xfId="1" applyNumberFormat="1" applyFont="1" applyBorder="1" applyAlignment="1">
      <alignment horizontal="center" vertical="center"/>
    </xf>
    <xf numFmtId="0" fontId="0" fillId="0" borderId="0" xfId="0" applyNumberFormat="1" applyFont="1"/>
    <xf numFmtId="49" fontId="7" fillId="0" borderId="0" xfId="1" applyNumberFormat="1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17" fillId="0" borderId="0" xfId="0" applyFont="1"/>
    <xf numFmtId="0" fontId="6" fillId="0" borderId="0" xfId="1" applyFont="1" applyAlignment="1">
      <alignment horizontal="left" vertical="top"/>
    </xf>
    <xf numFmtId="0" fontId="6" fillId="0" borderId="0" xfId="1" applyFont="1" applyBorder="1" applyAlignment="1">
      <alignment horizontal="right" vertical="center"/>
    </xf>
    <xf numFmtId="0" fontId="6" fillId="0" borderId="0" xfId="1" applyFont="1" applyBorder="1" applyAlignment="1">
      <alignment horizontal="left" vertical="center"/>
    </xf>
    <xf numFmtId="9" fontId="6" fillId="0" borderId="0" xfId="1" applyNumberFormat="1" applyFont="1"/>
    <xf numFmtId="0" fontId="13" fillId="0" borderId="3" xfId="1" applyFont="1" applyBorder="1" applyAlignment="1">
      <alignment horizontal="center" vertical="center"/>
    </xf>
    <xf numFmtId="0" fontId="6" fillId="0" borderId="0" xfId="0" applyFont="1" applyFill="1"/>
    <xf numFmtId="0" fontId="6" fillId="0" borderId="3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13" fillId="0" borderId="0" xfId="1" applyFont="1" applyFill="1" applyAlignment="1">
      <alignment horizontal="center" vertical="center"/>
    </xf>
    <xf numFmtId="49" fontId="13" fillId="0" borderId="0" xfId="1" applyNumberFormat="1" applyFont="1" applyFill="1" applyAlignment="1">
      <alignment horizontal="center" vertical="center"/>
    </xf>
    <xf numFmtId="0" fontId="6" fillId="0" borderId="0" xfId="1" applyFont="1" applyFill="1"/>
    <xf numFmtId="0" fontId="13" fillId="0" borderId="0" xfId="1" applyFont="1" applyFill="1"/>
    <xf numFmtId="0" fontId="0" fillId="0" borderId="0" xfId="0" applyFont="1" applyFill="1"/>
    <xf numFmtId="0" fontId="16" fillId="0" borderId="0" xfId="1" applyFont="1" applyFill="1" applyAlignment="1">
      <alignment horizontal="center" vertical="center"/>
    </xf>
    <xf numFmtId="0" fontId="6" fillId="0" borderId="0" xfId="1" applyFont="1" applyBorder="1"/>
    <xf numFmtId="0" fontId="6" fillId="0" borderId="0" xfId="1" applyFont="1" applyAlignment="1">
      <alignment horizontal="right"/>
    </xf>
    <xf numFmtId="1" fontId="6" fillId="0" borderId="0" xfId="1" applyNumberFormat="1" applyFont="1" applyAlignment="1">
      <alignment horizontal="left"/>
    </xf>
    <xf numFmtId="0" fontId="23" fillId="0" borderId="0" xfId="0" applyFont="1"/>
    <xf numFmtId="165" fontId="6" fillId="0" borderId="0" xfId="0" applyNumberFormat="1" applyFont="1" applyAlignment="1">
      <alignment horizontal="center"/>
    </xf>
    <xf numFmtId="0" fontId="26" fillId="0" borderId="0" xfId="0" applyFont="1"/>
    <xf numFmtId="0" fontId="27" fillId="0" borderId="0" xfId="0" applyFont="1"/>
    <xf numFmtId="0" fontId="28" fillId="0" borderId="0" xfId="0" applyFont="1"/>
    <xf numFmtId="0" fontId="29" fillId="0" borderId="0" xfId="0" applyFont="1"/>
    <xf numFmtId="0" fontId="29" fillId="0" borderId="0" xfId="0" applyFont="1" applyAlignment="1">
      <alignment horizontal="center"/>
    </xf>
    <xf numFmtId="166" fontId="0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/>
    </xf>
    <xf numFmtId="168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0" fillId="0" borderId="0" xfId="0" applyFont="1" applyAlignment="1"/>
    <xf numFmtId="2" fontId="16" fillId="0" borderId="0" xfId="1" applyNumberFormat="1" applyFont="1" applyAlignment="1">
      <alignment horizontal="center" vertical="center"/>
    </xf>
    <xf numFmtId="2" fontId="0" fillId="0" borderId="0" xfId="0" applyNumberFormat="1" applyFont="1" applyAlignment="1">
      <alignment horizontal="center" vertical="center"/>
    </xf>
    <xf numFmtId="0" fontId="16" fillId="0" borderId="0" xfId="1" applyNumberFormat="1" applyFont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/>
    </xf>
    <xf numFmtId="0" fontId="6" fillId="0" borderId="0" xfId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</cellXfs>
  <cellStyles count="113"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Normal" xfId="0" builtinId="0"/>
    <cellStyle name="Normal 2" xfId="4"/>
    <cellStyle name="Normal 3" xfId="1"/>
    <cellStyle name="Normal 4" xfId="2"/>
    <cellStyle name="Note 2" xfId="3"/>
  </cellStyles>
  <dxfs count="12">
    <dxf>
      <font>
        <color rgb="FF00FF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00FF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00FF00"/>
      </font>
      <fill>
        <patternFill patternType="none">
          <fgColor indexed="64"/>
          <bgColor auto="1"/>
        </patternFill>
      </fill>
    </dxf>
    <dxf>
      <font>
        <color rgb="FFFF0000"/>
      </font>
      <fill>
        <patternFill patternType="none">
          <fgColor indexed="64"/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76199</xdr:colOff>
      <xdr:row>0</xdr:row>
      <xdr:rowOff>182880</xdr:rowOff>
    </xdr:from>
    <xdr:to>
      <xdr:col>11</xdr:col>
      <xdr:colOff>541918</xdr:colOff>
      <xdr:row>5</xdr:row>
      <xdr:rowOff>60960</xdr:rowOff>
    </xdr:to>
    <xdr:pic>
      <xdr:nvPicPr>
        <xdr:cNvPr id="2" name="Picture 1" descr="PUNKTLAST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8599" y="182880"/>
          <a:ext cx="2832999" cy="8432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6"/>
  </sheetPr>
  <dimension ref="A1:Y131"/>
  <sheetViews>
    <sheetView tabSelected="1" zoomScale="125" zoomScaleNormal="125" zoomScalePageLayoutView="125" workbookViewId="0">
      <pane ySplit="6" topLeftCell="A151" activePane="bottomLeft" state="frozenSplit"/>
      <selection pane="bottomLeft" activeCell="J14" sqref="J14"/>
    </sheetView>
  </sheetViews>
  <sheetFormatPr baseColWidth="10" defaultColWidth="7.1640625" defaultRowHeight="15" x14ac:dyDescent="0"/>
  <cols>
    <col min="1" max="4" width="7.1640625" style="1"/>
    <col min="5" max="6" width="8.5" style="1" bestFit="1" customWidth="1"/>
    <col min="7" max="7" width="7.5" style="1" customWidth="1"/>
    <col min="8" max="8" width="8" style="1" customWidth="1"/>
    <col min="9" max="9" width="7.1640625" style="1"/>
    <col min="10" max="10" width="8.6640625" style="1" customWidth="1"/>
    <col min="11" max="12" width="7.1640625" style="1"/>
    <col min="13" max="13" width="8.6640625" style="1" customWidth="1"/>
    <col min="14" max="16384" width="7.1640625" style="1"/>
  </cols>
  <sheetData>
    <row r="1" spans="1:14">
      <c r="B1" s="2" t="s">
        <v>119</v>
      </c>
      <c r="I1" s="26"/>
      <c r="J1" s="86">
        <f>SUM(D16)</f>
        <v>20</v>
      </c>
      <c r="K1" s="26"/>
    </row>
    <row r="2" spans="1:14">
      <c r="A2" s="85">
        <f>IF(J129="OK",4,7)</f>
        <v>4</v>
      </c>
      <c r="B2" s="3" t="str">
        <f>"Nyttjandegrad "&amp;TEXT(K129," 0%")&amp;" , Deformation "&amp;TEXT(N122,0)&amp;" mm"&amp;" (L/"&amp;TEXT(M129,0)&amp;")"</f>
        <v>Nyttjandegrad  64% , Deformation 4 mm (L/470)</v>
      </c>
      <c r="E2" s="4"/>
      <c r="I2" s="88">
        <f>SUM(D14)/2</f>
        <v>1</v>
      </c>
      <c r="K2" s="88">
        <f>SUM(D14)/2</f>
        <v>1</v>
      </c>
      <c r="N2" s="81"/>
    </row>
    <row r="3" spans="1:14">
      <c r="A3" s="85">
        <f>IF(G103="OK",4,7)</f>
        <v>4</v>
      </c>
      <c r="B3" s="3" t="str">
        <f>"Nyttjandegrad Böjningskontroll "&amp;TEXT(H102," 0%")</f>
        <v>Nyttjandegrad Böjningskontroll  49%</v>
      </c>
      <c r="E3" s="4"/>
    </row>
    <row r="4" spans="1:14">
      <c r="A4" s="85">
        <f>IF(G107="OK",4,7)</f>
        <v>4</v>
      </c>
      <c r="B4" s="3" t="str">
        <f>"Nyttjandegrad Skjuvspännningskontroll "&amp;TEXT(H106," 0%")</f>
        <v>Nyttjandegrad Skjuvspännningskontroll  35%</v>
      </c>
      <c r="E4" s="4"/>
      <c r="N4" s="82"/>
    </row>
    <row r="5" spans="1:14">
      <c r="B5" s="3" t="str">
        <f>"Upplagsreaktioner "&amp;(N58)&amp; " kN" &amp;" &amp; "&amp;(N58)&amp; " kN"</f>
        <v>Upplagsreaktioner 10,104 kN &amp; 10,104 kN</v>
      </c>
      <c r="J5" s="87">
        <f>SUM(N122)</f>
        <v>4.2554358148561047</v>
      </c>
      <c r="N5" s="83"/>
    </row>
    <row r="6" spans="1:14">
      <c r="B6" s="3"/>
      <c r="J6" s="26"/>
      <c r="N6" s="84"/>
    </row>
    <row r="7" spans="1:14">
      <c r="A7" s="5"/>
      <c r="J7" s="26"/>
    </row>
    <row r="8" spans="1:14">
      <c r="A8" s="5"/>
      <c r="B8" s="6" t="s">
        <v>0</v>
      </c>
    </row>
    <row r="9" spans="1:14">
      <c r="A9" s="5"/>
      <c r="B9" s="7" t="s">
        <v>1</v>
      </c>
      <c r="C9" s="8"/>
      <c r="D9" s="8"/>
      <c r="E9" s="9"/>
    </row>
    <row r="10" spans="1:14">
      <c r="A10" s="5"/>
      <c r="B10" s="9" t="s">
        <v>2</v>
      </c>
      <c r="C10" s="8" t="s">
        <v>3</v>
      </c>
      <c r="D10" s="8">
        <v>115</v>
      </c>
      <c r="E10" s="9" t="s">
        <v>4</v>
      </c>
    </row>
    <row r="11" spans="1:14">
      <c r="A11" s="5"/>
      <c r="B11" s="7" t="s">
        <v>5</v>
      </c>
      <c r="C11" s="10"/>
      <c r="D11" s="8"/>
      <c r="E11" s="9"/>
    </row>
    <row r="12" spans="1:14">
      <c r="A12" s="5"/>
      <c r="B12" s="9" t="s">
        <v>6</v>
      </c>
      <c r="C12" s="8" t="s">
        <v>3</v>
      </c>
      <c r="D12" s="8">
        <v>225</v>
      </c>
      <c r="E12" s="9" t="s">
        <v>4</v>
      </c>
    </row>
    <row r="13" spans="1:14">
      <c r="A13" s="5"/>
      <c r="B13" s="7" t="s">
        <v>7</v>
      </c>
      <c r="C13" s="10"/>
      <c r="D13" s="10"/>
      <c r="E13" s="9"/>
    </row>
    <row r="14" spans="1:14">
      <c r="A14" s="5"/>
      <c r="B14" s="9" t="s">
        <v>8</v>
      </c>
      <c r="C14" s="8" t="s">
        <v>3</v>
      </c>
      <c r="D14" s="11">
        <v>2</v>
      </c>
      <c r="E14" s="11" t="s">
        <v>9</v>
      </c>
    </row>
    <row r="15" spans="1:14">
      <c r="B15" s="7" t="s">
        <v>10</v>
      </c>
      <c r="C15" s="10"/>
      <c r="D15" s="11"/>
      <c r="E15" s="11"/>
    </row>
    <row r="16" spans="1:14">
      <c r="B16" s="12" t="s">
        <v>11</v>
      </c>
      <c r="C16" s="8" t="s">
        <v>3</v>
      </c>
      <c r="D16" s="80">
        <v>20</v>
      </c>
      <c r="E16" s="11" t="s">
        <v>12</v>
      </c>
      <c r="G16" s="13"/>
      <c r="H16" s="13"/>
    </row>
    <row r="17" spans="2:11">
      <c r="B17" s="7" t="s">
        <v>13</v>
      </c>
      <c r="C17" s="14"/>
      <c r="D17" s="15"/>
      <c r="E17" s="14"/>
      <c r="F17" s="14"/>
      <c r="G17" s="14"/>
    </row>
    <row r="18" spans="2:11" ht="20">
      <c r="B18" s="16" t="s">
        <v>14</v>
      </c>
      <c r="C18" s="15" t="s">
        <v>3</v>
      </c>
      <c r="D18" s="15">
        <v>0.8</v>
      </c>
      <c r="E18" s="14"/>
      <c r="F18" s="14"/>
      <c r="G18" s="14"/>
      <c r="K18" s="79"/>
    </row>
    <row r="19" spans="2:11">
      <c r="B19" s="7" t="s">
        <v>15</v>
      </c>
      <c r="C19" s="14"/>
      <c r="D19" s="15"/>
      <c r="E19" s="14"/>
      <c r="F19" s="14"/>
      <c r="G19" s="14"/>
    </row>
    <row r="20" spans="2:11">
      <c r="B20" s="17" t="s">
        <v>16</v>
      </c>
      <c r="C20" s="15" t="s">
        <v>3</v>
      </c>
      <c r="D20" s="17">
        <v>1.25</v>
      </c>
      <c r="E20" s="15"/>
      <c r="F20" s="14"/>
      <c r="G20" s="14" t="s">
        <v>17</v>
      </c>
    </row>
    <row r="21" spans="2:11">
      <c r="B21" s="7" t="s">
        <v>18</v>
      </c>
      <c r="C21" s="15"/>
      <c r="D21" s="15"/>
      <c r="E21" s="14"/>
      <c r="F21" s="14"/>
      <c r="G21" s="14"/>
    </row>
    <row r="22" spans="2:11">
      <c r="B22" s="16" t="s">
        <v>19</v>
      </c>
      <c r="C22" s="15" t="s">
        <v>3</v>
      </c>
      <c r="D22" s="18">
        <v>30</v>
      </c>
      <c r="E22" s="14" t="s">
        <v>20</v>
      </c>
      <c r="F22" s="14"/>
      <c r="G22" s="14" t="s">
        <v>21</v>
      </c>
    </row>
    <row r="23" spans="2:11">
      <c r="B23" s="7" t="s">
        <v>22</v>
      </c>
      <c r="C23" s="14"/>
      <c r="D23" s="15"/>
      <c r="E23" s="14"/>
      <c r="F23" s="14"/>
      <c r="G23" s="14"/>
    </row>
    <row r="24" spans="2:11">
      <c r="B24" s="16" t="s">
        <v>23</v>
      </c>
      <c r="C24" s="15" t="s">
        <v>3</v>
      </c>
      <c r="D24" s="15">
        <v>3.5</v>
      </c>
      <c r="E24" s="14" t="s">
        <v>20</v>
      </c>
      <c r="F24" s="14"/>
      <c r="G24" s="14" t="s">
        <v>24</v>
      </c>
    </row>
    <row r="25" spans="2:11">
      <c r="B25" s="7" t="s">
        <v>25</v>
      </c>
      <c r="C25" s="8"/>
      <c r="D25" s="8"/>
      <c r="E25" s="10"/>
      <c r="F25" s="10"/>
      <c r="G25" s="10"/>
    </row>
    <row r="26" spans="2:11">
      <c r="B26" s="19" t="s">
        <v>26</v>
      </c>
      <c r="C26" s="8" t="s">
        <v>3</v>
      </c>
      <c r="D26" s="8">
        <v>13000</v>
      </c>
      <c r="E26" s="9" t="s">
        <v>20</v>
      </c>
      <c r="F26" s="10"/>
      <c r="G26" s="10" t="s">
        <v>24</v>
      </c>
    </row>
    <row r="27" spans="2:11">
      <c r="B27" s="7" t="s">
        <v>27</v>
      </c>
      <c r="C27" s="15"/>
      <c r="D27" s="15"/>
      <c r="E27" s="15"/>
      <c r="F27" s="10"/>
      <c r="G27" s="10"/>
    </row>
    <row r="28" spans="2:11">
      <c r="B28" s="20" t="s">
        <v>28</v>
      </c>
      <c r="C28" s="15" t="s">
        <v>3</v>
      </c>
      <c r="D28" s="15">
        <v>2.5</v>
      </c>
      <c r="E28" s="8" t="s">
        <v>29</v>
      </c>
      <c r="F28" s="21"/>
      <c r="G28" s="8" t="s">
        <v>24</v>
      </c>
    </row>
    <row r="29" spans="2:11">
      <c r="B29" s="7" t="s">
        <v>30</v>
      </c>
      <c r="C29" s="15"/>
      <c r="D29" s="15"/>
      <c r="E29" s="21"/>
      <c r="F29" s="10"/>
      <c r="G29" s="8"/>
      <c r="H29" s="22"/>
    </row>
    <row r="30" spans="2:11">
      <c r="B30" s="23" t="s">
        <v>31</v>
      </c>
      <c r="C30" s="17" t="s">
        <v>3</v>
      </c>
      <c r="D30" s="17">
        <v>1</v>
      </c>
      <c r="E30" s="21"/>
      <c r="F30" s="24"/>
      <c r="G30" s="8"/>
      <c r="H30" s="22"/>
    </row>
    <row r="31" spans="2:11">
      <c r="B31" s="7" t="s">
        <v>32</v>
      </c>
      <c r="C31" s="15"/>
      <c r="D31" s="15"/>
      <c r="E31" s="9"/>
      <c r="F31" s="10"/>
      <c r="G31" s="10"/>
    </row>
    <row r="32" spans="2:11">
      <c r="B32" s="25" t="s">
        <v>33</v>
      </c>
      <c r="C32" s="15" t="s">
        <v>3</v>
      </c>
      <c r="D32" s="15">
        <v>0.8</v>
      </c>
      <c r="E32" s="9"/>
      <c r="F32" s="10"/>
      <c r="G32" s="10"/>
    </row>
    <row r="33" spans="2:13">
      <c r="B33" s="7" t="s">
        <v>34</v>
      </c>
    </row>
    <row r="34" spans="2:13">
      <c r="B34" s="16" t="s">
        <v>35</v>
      </c>
      <c r="C34" s="15" t="s">
        <v>3</v>
      </c>
      <c r="D34" s="26">
        <v>0.67</v>
      </c>
    </row>
    <row r="35" spans="2:13">
      <c r="B35" s="7" t="s">
        <v>36</v>
      </c>
      <c r="C35" s="8"/>
      <c r="D35" s="8"/>
      <c r="E35" s="10"/>
      <c r="F35" s="10"/>
      <c r="G35" s="10"/>
    </row>
    <row r="36" spans="2:13">
      <c r="B36" s="27" t="s">
        <v>37</v>
      </c>
      <c r="C36" s="8" t="s">
        <v>3</v>
      </c>
      <c r="D36" s="8">
        <v>4</v>
      </c>
      <c r="E36" s="10" t="s">
        <v>38</v>
      </c>
      <c r="F36" s="10"/>
      <c r="G36" s="10" t="s">
        <v>39</v>
      </c>
    </row>
    <row r="37" spans="2:13">
      <c r="B37" s="27"/>
      <c r="C37" s="8"/>
      <c r="D37" s="8"/>
      <c r="E37" s="10"/>
      <c r="F37" s="10"/>
      <c r="G37" s="10"/>
    </row>
    <row r="38" spans="2:13">
      <c r="B38" s="7" t="s">
        <v>40</v>
      </c>
      <c r="C38" s="8"/>
      <c r="D38" s="8"/>
      <c r="E38" s="10"/>
      <c r="F38" s="10"/>
      <c r="G38" s="10"/>
    </row>
    <row r="39" spans="2:13">
      <c r="B39" s="28"/>
      <c r="C39" s="29"/>
      <c r="D39" s="29"/>
      <c r="E39" s="30"/>
      <c r="F39" s="30"/>
      <c r="G39" s="30"/>
      <c r="H39" s="31"/>
    </row>
    <row r="40" spans="2:13">
      <c r="B40" s="27"/>
      <c r="C40" s="8"/>
      <c r="D40" s="8"/>
      <c r="E40" s="10"/>
      <c r="F40" s="10"/>
      <c r="G40" s="10"/>
    </row>
    <row r="41" spans="2:13">
      <c r="B41" s="27"/>
      <c r="C41" s="8"/>
      <c r="D41" s="8"/>
      <c r="E41" s="10"/>
      <c r="F41" s="10"/>
      <c r="G41" s="10"/>
    </row>
    <row r="42" spans="2:13">
      <c r="B42" s="32" t="s">
        <v>41</v>
      </c>
      <c r="C42" s="15"/>
      <c r="D42" s="26"/>
    </row>
    <row r="43" spans="2:13">
      <c r="B43" s="7" t="s">
        <v>42</v>
      </c>
      <c r="C43" s="14"/>
      <c r="D43" s="14"/>
      <c r="E43" s="14"/>
      <c r="F43" s="14"/>
      <c r="G43" s="14"/>
      <c r="H43" s="14"/>
      <c r="I43" s="33" t="s">
        <v>43</v>
      </c>
      <c r="J43" s="33" t="s">
        <v>43</v>
      </c>
      <c r="K43" s="14"/>
      <c r="L43" s="14"/>
      <c r="M43" s="14"/>
    </row>
    <row r="44" spans="2:13">
      <c r="B44" s="15" t="s">
        <v>44</v>
      </c>
      <c r="C44" s="15" t="s">
        <v>3</v>
      </c>
      <c r="D44" s="34" t="s">
        <v>37</v>
      </c>
      <c r="E44" s="15" t="s">
        <v>2</v>
      </c>
      <c r="F44" s="15" t="s">
        <v>6</v>
      </c>
      <c r="G44" s="15" t="s">
        <v>3</v>
      </c>
      <c r="H44" s="15">
        <f>SUM(D36)</f>
        <v>4</v>
      </c>
      <c r="I44" s="15">
        <f>SUM(D10)/1000</f>
        <v>0.115</v>
      </c>
      <c r="J44" s="15">
        <f>SUM(D12)/1000</f>
        <v>0.22500000000000001</v>
      </c>
      <c r="K44" s="15" t="s">
        <v>3</v>
      </c>
      <c r="L44" s="35">
        <f>SUM(H44*I44*J44)</f>
        <v>0.10350000000000001</v>
      </c>
      <c r="M44" s="35" t="s">
        <v>45</v>
      </c>
    </row>
    <row r="45" spans="2:13">
      <c r="B45" s="16"/>
      <c r="C45" s="15"/>
      <c r="D45" s="26"/>
    </row>
    <row r="46" spans="2:13">
      <c r="B46" s="7" t="s">
        <v>46</v>
      </c>
      <c r="C46" s="14"/>
      <c r="D46" s="14"/>
      <c r="E46" s="14"/>
      <c r="F46" s="14"/>
      <c r="G46" s="14"/>
      <c r="H46" s="14"/>
      <c r="I46" s="14"/>
      <c r="J46" s="14"/>
      <c r="K46" s="14"/>
    </row>
    <row r="47" spans="2:13">
      <c r="B47" s="90" t="s">
        <v>47</v>
      </c>
      <c r="C47" s="91" t="s">
        <v>3</v>
      </c>
      <c r="D47" s="36" t="s">
        <v>44</v>
      </c>
      <c r="E47" s="36" t="s">
        <v>48</v>
      </c>
      <c r="F47" s="91" t="s">
        <v>3</v>
      </c>
      <c r="G47" s="37">
        <f>SUM(L44)</f>
        <v>0.10350000000000001</v>
      </c>
      <c r="H47" s="38">
        <f>SUM(D14)</f>
        <v>2</v>
      </c>
      <c r="I47" s="91" t="s">
        <v>3</v>
      </c>
      <c r="J47" s="92">
        <f>SUM(G47*H47^2/G48)</f>
        <v>5.1750000000000004E-2</v>
      </c>
      <c r="K47" s="92" t="s">
        <v>49</v>
      </c>
    </row>
    <row r="48" spans="2:13">
      <c r="B48" s="90"/>
      <c r="C48" s="91"/>
      <c r="D48" s="91">
        <v>8</v>
      </c>
      <c r="E48" s="91"/>
      <c r="F48" s="91"/>
      <c r="G48" s="91">
        <v>8</v>
      </c>
      <c r="H48" s="91"/>
      <c r="I48" s="91"/>
      <c r="J48" s="93"/>
      <c r="K48" s="92"/>
    </row>
    <row r="49" spans="2:14">
      <c r="B49" s="15"/>
      <c r="C49" s="15"/>
      <c r="D49" s="15"/>
      <c r="E49" s="15"/>
      <c r="F49" s="15"/>
      <c r="G49" s="15"/>
      <c r="H49" s="15"/>
      <c r="I49" s="15"/>
      <c r="J49" s="39"/>
      <c r="K49" s="35"/>
    </row>
    <row r="50" spans="2:14">
      <c r="B50" s="7" t="s">
        <v>50</v>
      </c>
      <c r="C50" s="14"/>
      <c r="D50" s="14"/>
      <c r="E50" s="14"/>
      <c r="F50" s="14"/>
      <c r="G50" s="14"/>
      <c r="H50" s="14"/>
      <c r="I50" s="14"/>
      <c r="J50" s="14"/>
      <c r="K50" s="14"/>
    </row>
    <row r="51" spans="2:14">
      <c r="B51" s="90" t="s">
        <v>51</v>
      </c>
      <c r="C51" s="91" t="s">
        <v>3</v>
      </c>
      <c r="D51" s="40" t="s">
        <v>11</v>
      </c>
      <c r="E51" s="36" t="s">
        <v>8</v>
      </c>
      <c r="F51" s="15" t="s">
        <v>3</v>
      </c>
      <c r="G51" s="37">
        <f>SUM(D16)</f>
        <v>20</v>
      </c>
      <c r="H51" s="38">
        <f>SUM(D14)</f>
        <v>2</v>
      </c>
      <c r="I51" s="91" t="s">
        <v>3</v>
      </c>
      <c r="J51" s="96">
        <f>SUM(G51*H51/G52)</f>
        <v>10</v>
      </c>
      <c r="K51" s="98" t="s">
        <v>12</v>
      </c>
    </row>
    <row r="52" spans="2:14">
      <c r="B52" s="90"/>
      <c r="C52" s="91"/>
      <c r="D52" s="99">
        <v>4</v>
      </c>
      <c r="E52" s="100"/>
      <c r="F52" s="15"/>
      <c r="G52" s="99">
        <v>4</v>
      </c>
      <c r="H52" s="100"/>
      <c r="I52" s="91"/>
      <c r="J52" s="97"/>
      <c r="K52" s="89"/>
    </row>
    <row r="53" spans="2:14">
      <c r="B53" s="15"/>
      <c r="C53" s="15"/>
      <c r="D53" s="16"/>
      <c r="E53" s="41"/>
      <c r="F53" s="15"/>
      <c r="G53" s="16"/>
      <c r="H53" s="41"/>
      <c r="I53" s="15"/>
      <c r="J53" s="42"/>
      <c r="K53" s="43"/>
    </row>
    <row r="54" spans="2:14">
      <c r="B54" s="7" t="s">
        <v>52</v>
      </c>
      <c r="C54" s="15"/>
      <c r="D54" s="16"/>
      <c r="E54" s="41"/>
      <c r="F54" s="15"/>
      <c r="G54" s="16"/>
      <c r="H54" s="41"/>
      <c r="I54" s="15"/>
      <c r="J54" s="42"/>
      <c r="K54" s="43"/>
    </row>
    <row r="55" spans="2:14">
      <c r="B55" s="16" t="s">
        <v>53</v>
      </c>
      <c r="C55" s="15" t="s">
        <v>3</v>
      </c>
      <c r="D55" s="16" t="s">
        <v>54</v>
      </c>
      <c r="E55" s="44" t="s">
        <v>55</v>
      </c>
      <c r="F55" s="15" t="s">
        <v>3</v>
      </c>
      <c r="G55" s="16">
        <f>SUM(J47)</f>
        <v>5.1750000000000004E-2</v>
      </c>
      <c r="H55" s="41">
        <f>SUM(J51)</f>
        <v>10</v>
      </c>
      <c r="I55" s="15" t="s">
        <v>3</v>
      </c>
      <c r="J55" s="35">
        <f>SUM(G55+H55)</f>
        <v>10.05175</v>
      </c>
      <c r="K55" s="35" t="s">
        <v>49</v>
      </c>
    </row>
    <row r="56" spans="2:14">
      <c r="B56" s="16"/>
      <c r="C56" s="15"/>
      <c r="D56" s="16"/>
      <c r="E56" s="44"/>
      <c r="F56" s="15"/>
      <c r="G56" s="16"/>
      <c r="H56" s="41"/>
      <c r="I56" s="15"/>
      <c r="J56" s="35"/>
      <c r="K56" s="35"/>
    </row>
    <row r="57" spans="2:14">
      <c r="B57" s="45" t="s">
        <v>56</v>
      </c>
      <c r="C57" s="21"/>
      <c r="D57" s="21"/>
      <c r="E57" s="21"/>
      <c r="F57" s="21"/>
      <c r="G57" s="46"/>
      <c r="H57" s="46"/>
      <c r="I57" s="46"/>
      <c r="J57" s="46"/>
      <c r="K57" s="46"/>
    </row>
    <row r="58" spans="2:14">
      <c r="B58" s="91" t="s">
        <v>57</v>
      </c>
      <c r="C58" s="91" t="s">
        <v>3</v>
      </c>
      <c r="D58" s="36" t="s">
        <v>58</v>
      </c>
      <c r="E58" s="36" t="s">
        <v>44</v>
      </c>
      <c r="F58" s="36" t="s">
        <v>59</v>
      </c>
      <c r="G58" s="91" t="s">
        <v>3</v>
      </c>
      <c r="H58" s="47">
        <f>SUM(D16)</f>
        <v>20</v>
      </c>
      <c r="I58" s="47">
        <f>SUM(L44)</f>
        <v>0.10350000000000001</v>
      </c>
      <c r="J58" s="48">
        <f>SUM(D14)</f>
        <v>2</v>
      </c>
      <c r="K58" s="91" t="s">
        <v>3</v>
      </c>
      <c r="L58" s="94">
        <f>SUM(H58+I58*J58)/2</f>
        <v>10.1035</v>
      </c>
      <c r="M58" s="94" t="s">
        <v>12</v>
      </c>
      <c r="N58" s="49">
        <f>ROUND(L58,3)</f>
        <v>10.103999999999999</v>
      </c>
    </row>
    <row r="59" spans="2:14">
      <c r="B59" s="89"/>
      <c r="C59" s="91"/>
      <c r="D59" s="91">
        <v>2</v>
      </c>
      <c r="E59" s="89"/>
      <c r="F59" s="89"/>
      <c r="G59" s="91"/>
      <c r="H59" s="91">
        <v>2</v>
      </c>
      <c r="I59" s="89"/>
      <c r="J59" s="89"/>
      <c r="K59" s="91"/>
      <c r="L59" s="95"/>
      <c r="M59" s="95"/>
    </row>
    <row r="60" spans="2:14">
      <c r="B60" s="15"/>
      <c r="C60" s="15"/>
      <c r="D60" s="16"/>
      <c r="E60" s="41"/>
      <c r="F60" s="15"/>
      <c r="G60" s="16"/>
      <c r="H60" s="41"/>
      <c r="I60" s="15"/>
      <c r="J60" s="42"/>
      <c r="K60" s="43"/>
    </row>
    <row r="61" spans="2:14">
      <c r="B61" s="7" t="s">
        <v>60</v>
      </c>
      <c r="C61" s="14"/>
      <c r="D61" s="14"/>
      <c r="E61" s="14"/>
      <c r="F61" s="14"/>
      <c r="G61" s="14"/>
      <c r="H61" s="14"/>
      <c r="I61" s="14"/>
      <c r="J61" s="14"/>
      <c r="K61" s="14"/>
    </row>
    <row r="62" spans="2:14">
      <c r="B62" s="91" t="s">
        <v>61</v>
      </c>
      <c r="C62" s="91" t="s">
        <v>3</v>
      </c>
      <c r="D62" s="36" t="s">
        <v>2</v>
      </c>
      <c r="E62" s="36" t="s">
        <v>62</v>
      </c>
      <c r="F62" s="15" t="s">
        <v>3</v>
      </c>
      <c r="G62" s="40">
        <f>SUM(D10)</f>
        <v>115</v>
      </c>
      <c r="H62" s="40">
        <f>SUM(D12)</f>
        <v>225</v>
      </c>
      <c r="I62" s="15" t="s">
        <v>3</v>
      </c>
      <c r="J62" s="35">
        <f>SUM(G62*H62^2/G63)</f>
        <v>970312.5</v>
      </c>
      <c r="K62" s="35" t="s">
        <v>63</v>
      </c>
    </row>
    <row r="63" spans="2:14">
      <c r="B63" s="91"/>
      <c r="C63" s="91"/>
      <c r="D63" s="99">
        <v>6</v>
      </c>
      <c r="E63" s="100"/>
      <c r="F63" s="15"/>
      <c r="G63" s="99">
        <v>6</v>
      </c>
      <c r="H63" s="100"/>
      <c r="I63" s="15"/>
      <c r="J63" s="39"/>
      <c r="K63" s="35"/>
    </row>
    <row r="64" spans="2:14">
      <c r="B64" s="50" t="s">
        <v>64</v>
      </c>
    </row>
    <row r="65" spans="2:17">
      <c r="B65" s="7" t="s">
        <v>65</v>
      </c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 t="s">
        <v>66</v>
      </c>
    </row>
    <row r="66" spans="2:17">
      <c r="B66" s="91" t="s">
        <v>67</v>
      </c>
      <c r="C66" s="91" t="s">
        <v>3</v>
      </c>
      <c r="D66" s="36" t="s">
        <v>68</v>
      </c>
      <c r="E66" s="36">
        <v>1000</v>
      </c>
      <c r="F66" s="36">
        <v>1000</v>
      </c>
      <c r="G66" s="91" t="s">
        <v>3</v>
      </c>
      <c r="H66" s="40">
        <f>SUM(J55)</f>
        <v>10.05175</v>
      </c>
      <c r="I66" s="36">
        <v>1000</v>
      </c>
      <c r="J66" s="36">
        <v>1000</v>
      </c>
      <c r="K66" s="91" t="s">
        <v>3</v>
      </c>
      <c r="L66" s="92">
        <f>SUM(H66*I66*J66/H67)</f>
        <v>10.359291465378423</v>
      </c>
      <c r="M66" s="92" t="s">
        <v>20</v>
      </c>
    </row>
    <row r="67" spans="2:17">
      <c r="B67" s="91"/>
      <c r="C67" s="91"/>
      <c r="D67" s="99" t="s">
        <v>61</v>
      </c>
      <c r="E67" s="99"/>
      <c r="F67" s="99"/>
      <c r="G67" s="91"/>
      <c r="H67" s="99">
        <f>SUM(J62)</f>
        <v>970312.5</v>
      </c>
      <c r="I67" s="99"/>
      <c r="J67" s="99"/>
      <c r="K67" s="91"/>
      <c r="L67" s="92"/>
      <c r="M67" s="92"/>
    </row>
    <row r="68" spans="2:17">
      <c r="B68" s="15"/>
      <c r="C68" s="15"/>
      <c r="D68" s="16"/>
      <c r="E68" s="16"/>
      <c r="F68" s="16"/>
      <c r="G68" s="15"/>
      <c r="H68" s="16"/>
      <c r="I68" s="16"/>
      <c r="J68" s="16"/>
      <c r="K68" s="15"/>
      <c r="L68" s="35"/>
      <c r="M68" s="35"/>
      <c r="N68" s="35"/>
    </row>
    <row r="69" spans="2:17">
      <c r="B69" s="7" t="s">
        <v>69</v>
      </c>
      <c r="C69" s="21"/>
      <c r="D69" s="21"/>
      <c r="E69" s="21"/>
      <c r="F69" s="21"/>
      <c r="G69" s="21"/>
      <c r="H69" s="21"/>
      <c r="I69" s="21"/>
      <c r="J69" s="21"/>
      <c r="K69" s="21"/>
      <c r="L69" s="35"/>
      <c r="M69" s="35"/>
      <c r="N69" s="35"/>
    </row>
    <row r="70" spans="2:17">
      <c r="B70" s="91" t="s">
        <v>70</v>
      </c>
      <c r="C70" s="91" t="s">
        <v>3</v>
      </c>
      <c r="D70" s="36" t="s">
        <v>71</v>
      </c>
      <c r="E70" s="36" t="s">
        <v>59</v>
      </c>
      <c r="F70" s="91" t="s">
        <v>3</v>
      </c>
      <c r="G70" s="51">
        <f>SUM(L44)</f>
        <v>0.10350000000000001</v>
      </c>
      <c r="H70" s="52">
        <f>SUM(D14)</f>
        <v>2</v>
      </c>
      <c r="I70" s="91" t="s">
        <v>3</v>
      </c>
      <c r="J70" s="92">
        <f>SUM(G70*H70/G71)</f>
        <v>0.10350000000000001</v>
      </c>
      <c r="K70" s="92" t="s">
        <v>12</v>
      </c>
      <c r="L70" s="35"/>
      <c r="M70" s="35"/>
      <c r="N70" s="35"/>
    </row>
    <row r="71" spans="2:17">
      <c r="B71" s="91"/>
      <c r="C71" s="91"/>
      <c r="D71" s="91">
        <v>2</v>
      </c>
      <c r="E71" s="91"/>
      <c r="F71" s="91"/>
      <c r="G71" s="91">
        <v>2</v>
      </c>
      <c r="H71" s="91"/>
      <c r="I71" s="91"/>
      <c r="J71" s="93"/>
      <c r="K71" s="92"/>
      <c r="L71" s="35"/>
      <c r="M71" s="35"/>
      <c r="N71" s="35"/>
    </row>
    <row r="72" spans="2:17">
      <c r="B72" s="15"/>
      <c r="C72" s="15"/>
      <c r="D72" s="16"/>
      <c r="E72" s="16"/>
      <c r="F72" s="16"/>
      <c r="G72" s="15"/>
      <c r="H72" s="16"/>
      <c r="I72" s="16"/>
      <c r="J72" s="16"/>
      <c r="K72" s="15"/>
      <c r="L72" s="35"/>
      <c r="M72" s="35"/>
      <c r="N72" s="35"/>
    </row>
    <row r="73" spans="2:17">
      <c r="B73" s="7" t="s">
        <v>72</v>
      </c>
      <c r="C73" s="14"/>
      <c r="D73" s="14"/>
      <c r="E73" s="14"/>
      <c r="F73" s="14"/>
      <c r="G73" s="14"/>
      <c r="H73" s="14"/>
      <c r="I73" s="14"/>
      <c r="J73" s="14"/>
      <c r="K73" s="14"/>
    </row>
    <row r="74" spans="2:17">
      <c r="B74" s="90" t="s">
        <v>73</v>
      </c>
      <c r="C74" s="91" t="s">
        <v>3</v>
      </c>
      <c r="D74" s="40" t="s">
        <v>11</v>
      </c>
      <c r="E74" s="91" t="s">
        <v>3</v>
      </c>
      <c r="F74" s="51">
        <f>SUM(D16)</f>
        <v>20</v>
      </c>
      <c r="G74" s="91" t="s">
        <v>3</v>
      </c>
      <c r="H74" s="92">
        <f>SUM(F74/F75)</f>
        <v>10</v>
      </c>
      <c r="I74" s="92" t="s">
        <v>12</v>
      </c>
    </row>
    <row r="75" spans="2:17">
      <c r="B75" s="90"/>
      <c r="C75" s="91"/>
      <c r="D75" s="15">
        <v>2</v>
      </c>
      <c r="E75" s="91"/>
      <c r="F75" s="15">
        <v>2</v>
      </c>
      <c r="G75" s="91"/>
      <c r="H75" s="93"/>
      <c r="I75" s="92"/>
      <c r="Q75" s="53"/>
    </row>
    <row r="76" spans="2:17">
      <c r="B76" s="17"/>
      <c r="C76" s="15"/>
      <c r="D76" s="15"/>
      <c r="E76" s="15"/>
      <c r="F76" s="15"/>
      <c r="G76" s="15"/>
      <c r="H76" s="39"/>
      <c r="I76" s="35"/>
    </row>
    <row r="77" spans="2:17">
      <c r="B77" s="7" t="s">
        <v>74</v>
      </c>
      <c r="C77" s="15"/>
      <c r="D77" s="15"/>
      <c r="E77" s="15"/>
      <c r="F77" s="15"/>
      <c r="G77" s="15"/>
      <c r="H77" s="39"/>
      <c r="I77" s="35"/>
      <c r="J77" s="39"/>
      <c r="K77" s="35"/>
    </row>
    <row r="78" spans="2:17">
      <c r="B78" s="15" t="s">
        <v>75</v>
      </c>
      <c r="C78" s="15" t="s">
        <v>3</v>
      </c>
      <c r="D78" s="15" t="s">
        <v>70</v>
      </c>
      <c r="E78" s="54" t="s">
        <v>76</v>
      </c>
      <c r="F78" s="15" t="s">
        <v>3</v>
      </c>
      <c r="G78" s="15">
        <f>SUM(J70)</f>
        <v>0.10350000000000001</v>
      </c>
      <c r="H78" s="39">
        <f>SUM(H74)</f>
        <v>10</v>
      </c>
      <c r="I78" s="15" t="s">
        <v>3</v>
      </c>
      <c r="J78" s="55">
        <f>SUM(G78:H78)</f>
        <v>10.1035</v>
      </c>
      <c r="K78" s="35" t="s">
        <v>12</v>
      </c>
    </row>
    <row r="79" spans="2:17">
      <c r="B79" s="17"/>
      <c r="C79" s="15"/>
      <c r="D79" s="15"/>
      <c r="E79" s="15"/>
      <c r="F79" s="15"/>
      <c r="G79" s="15"/>
      <c r="H79" s="39"/>
      <c r="I79" s="35"/>
    </row>
    <row r="80" spans="2:17">
      <c r="B80" s="7" t="s">
        <v>77</v>
      </c>
      <c r="C80" s="15"/>
      <c r="D80" s="15"/>
      <c r="E80" s="15"/>
      <c r="F80" s="15"/>
      <c r="G80" s="15"/>
      <c r="H80" s="15"/>
      <c r="I80" s="15"/>
      <c r="J80" s="15"/>
      <c r="K80" s="15"/>
      <c r="L80" s="35"/>
      <c r="M80" s="35"/>
      <c r="N80" s="35"/>
    </row>
    <row r="81" spans="2:14">
      <c r="B81" s="16" t="s">
        <v>78</v>
      </c>
      <c r="C81" s="15" t="s">
        <v>3</v>
      </c>
      <c r="D81" s="16" t="s">
        <v>35</v>
      </c>
      <c r="E81" s="15" t="s">
        <v>2</v>
      </c>
      <c r="F81" s="15" t="s">
        <v>3</v>
      </c>
      <c r="G81" s="15">
        <f>SUM(D34)</f>
        <v>0.67</v>
      </c>
      <c r="H81" s="15">
        <f>SUM(D10)</f>
        <v>115</v>
      </c>
      <c r="I81" s="15" t="s">
        <v>3</v>
      </c>
      <c r="J81" s="35">
        <f>SUM(G81*H81)</f>
        <v>77.050000000000011</v>
      </c>
      <c r="K81" s="35" t="s">
        <v>4</v>
      </c>
      <c r="L81" s="35"/>
      <c r="M81" s="35"/>
      <c r="N81" s="35"/>
    </row>
    <row r="82" spans="2:14">
      <c r="B82" s="7" t="s">
        <v>79</v>
      </c>
      <c r="C82" s="15"/>
      <c r="D82" s="15"/>
      <c r="E82" s="15"/>
      <c r="F82" s="15"/>
      <c r="G82" s="15"/>
      <c r="H82" s="15"/>
      <c r="I82" s="15"/>
      <c r="J82" s="15"/>
      <c r="K82" s="15"/>
      <c r="L82" s="35"/>
      <c r="M82" s="35"/>
      <c r="N82" s="35"/>
    </row>
    <row r="83" spans="2:14">
      <c r="B83" s="15" t="s">
        <v>80</v>
      </c>
      <c r="C83" s="15" t="s">
        <v>3</v>
      </c>
      <c r="D83" s="16" t="s">
        <v>78</v>
      </c>
      <c r="E83" s="15" t="s">
        <v>6</v>
      </c>
      <c r="F83" s="15" t="s">
        <v>3</v>
      </c>
      <c r="G83" s="15">
        <f>SUM(J81)</f>
        <v>77.050000000000011</v>
      </c>
      <c r="H83" s="15">
        <f>SUM(D12)</f>
        <v>225</v>
      </c>
      <c r="I83" s="15" t="s">
        <v>3</v>
      </c>
      <c r="J83" s="35">
        <f>SUM(G83*H83)</f>
        <v>17336.250000000004</v>
      </c>
      <c r="K83" s="35" t="s">
        <v>81</v>
      </c>
      <c r="L83" s="35"/>
      <c r="M83" s="35"/>
      <c r="N83" s="35"/>
    </row>
    <row r="84" spans="2:14">
      <c r="B84" s="15"/>
      <c r="C84" s="15"/>
      <c r="D84" s="16"/>
      <c r="E84" s="15"/>
      <c r="F84" s="15"/>
      <c r="G84" s="15"/>
      <c r="H84" s="15"/>
      <c r="I84" s="15"/>
      <c r="J84" s="35"/>
      <c r="K84" s="35"/>
      <c r="L84" s="35"/>
      <c r="M84" s="35"/>
      <c r="N84" s="35"/>
    </row>
    <row r="85" spans="2:14">
      <c r="B85" s="7" t="s">
        <v>82</v>
      </c>
      <c r="C85" s="15"/>
      <c r="D85" s="15"/>
      <c r="E85" s="15"/>
      <c r="F85" s="15"/>
      <c r="G85" s="15"/>
      <c r="H85" s="56" t="s">
        <v>83</v>
      </c>
      <c r="I85" s="15"/>
      <c r="J85" s="35"/>
      <c r="K85" s="35"/>
      <c r="L85" s="35"/>
      <c r="M85" s="35"/>
      <c r="N85" s="35"/>
    </row>
    <row r="86" spans="2:14">
      <c r="B86" s="91" t="s">
        <v>84</v>
      </c>
      <c r="C86" s="91" t="s">
        <v>3</v>
      </c>
      <c r="D86" s="36">
        <v>3</v>
      </c>
      <c r="E86" s="40" t="s">
        <v>85</v>
      </c>
      <c r="F86" s="91" t="s">
        <v>3</v>
      </c>
      <c r="G86" s="36">
        <v>3</v>
      </c>
      <c r="H86" s="47">
        <f>SUM(J78)*1000</f>
        <v>10103.5</v>
      </c>
      <c r="I86" s="91" t="s">
        <v>3</v>
      </c>
      <c r="J86" s="92">
        <f>SUM(G86*H86)/(G87*H87)</f>
        <v>0.87419424616050168</v>
      </c>
      <c r="K86" s="92" t="s">
        <v>20</v>
      </c>
      <c r="L86" s="35"/>
      <c r="M86" s="35"/>
    </row>
    <row r="87" spans="2:14">
      <c r="B87" s="91"/>
      <c r="C87" s="91"/>
      <c r="D87" s="15">
        <v>2</v>
      </c>
      <c r="E87" s="15" t="s">
        <v>80</v>
      </c>
      <c r="F87" s="91"/>
      <c r="G87" s="15">
        <v>2</v>
      </c>
      <c r="H87" s="15">
        <f>SUM(J83)</f>
        <v>17336.250000000004</v>
      </c>
      <c r="I87" s="91"/>
      <c r="J87" s="92"/>
      <c r="K87" s="92"/>
      <c r="L87" s="35"/>
      <c r="M87" s="35"/>
    </row>
    <row r="88" spans="2:14"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35"/>
      <c r="M88" s="35"/>
      <c r="N88" s="35"/>
    </row>
    <row r="89" spans="2:14">
      <c r="B89" s="7" t="s">
        <v>86</v>
      </c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</row>
    <row r="90" spans="2:14">
      <c r="B90" s="91" t="s">
        <v>87</v>
      </c>
      <c r="C90" s="91" t="s">
        <v>3</v>
      </c>
      <c r="D90" s="101" t="s">
        <v>88</v>
      </c>
      <c r="E90" s="36">
        <v>600</v>
      </c>
      <c r="F90" s="102" t="s">
        <v>89</v>
      </c>
      <c r="G90" s="57">
        <v>0.1</v>
      </c>
      <c r="H90" s="91" t="s">
        <v>3</v>
      </c>
      <c r="I90" s="101" t="s">
        <v>88</v>
      </c>
      <c r="J90" s="36">
        <v>600</v>
      </c>
      <c r="K90" s="102" t="s">
        <v>89</v>
      </c>
      <c r="L90" s="57">
        <v>0.1</v>
      </c>
      <c r="M90" s="91" t="s">
        <v>3</v>
      </c>
      <c r="N90" s="92">
        <f>SUM(J90/J91)^L90</f>
        <v>1.1030542524220699</v>
      </c>
    </row>
    <row r="91" spans="2:14">
      <c r="B91" s="91"/>
      <c r="C91" s="91"/>
      <c r="D91" s="101"/>
      <c r="E91" s="16" t="s">
        <v>6</v>
      </c>
      <c r="F91" s="102"/>
      <c r="G91" s="14"/>
      <c r="H91" s="91"/>
      <c r="I91" s="101"/>
      <c r="J91" s="16">
        <f>SUM(D12)</f>
        <v>225</v>
      </c>
      <c r="K91" s="102"/>
      <c r="L91" s="14"/>
      <c r="M91" s="91"/>
      <c r="N91" s="92"/>
    </row>
    <row r="92" spans="2:14">
      <c r="B92" s="15"/>
      <c r="C92" s="15"/>
      <c r="D92" s="58"/>
      <c r="E92" s="16"/>
      <c r="F92" s="59"/>
      <c r="G92" s="14"/>
      <c r="H92" s="15"/>
      <c r="I92" s="58"/>
      <c r="J92" s="16"/>
      <c r="K92" s="59"/>
      <c r="L92" s="14"/>
      <c r="M92" s="15"/>
      <c r="N92" s="35"/>
    </row>
    <row r="93" spans="2:14">
      <c r="B93" s="7" t="s">
        <v>90</v>
      </c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</row>
    <row r="94" spans="2:14">
      <c r="B94" s="91" t="s">
        <v>91</v>
      </c>
      <c r="C94" s="91" t="s">
        <v>3</v>
      </c>
      <c r="D94" s="36" t="s">
        <v>19</v>
      </c>
      <c r="E94" s="36" t="s">
        <v>14</v>
      </c>
      <c r="F94" s="36" t="s">
        <v>92</v>
      </c>
      <c r="G94" s="91" t="s">
        <v>3</v>
      </c>
      <c r="H94" s="51">
        <f>SUM(D22)</f>
        <v>30</v>
      </c>
      <c r="I94" s="36">
        <f>SUM(D18)</f>
        <v>0.8</v>
      </c>
      <c r="J94" s="36">
        <f>SUM(N90)</f>
        <v>1.1030542524220699</v>
      </c>
      <c r="K94" s="91" t="s">
        <v>3</v>
      </c>
      <c r="L94" s="92">
        <f>SUM(H94*I94*J94/H95)</f>
        <v>21.178641646503742</v>
      </c>
      <c r="M94" s="92" t="s">
        <v>20</v>
      </c>
    </row>
    <row r="95" spans="2:14">
      <c r="B95" s="91"/>
      <c r="C95" s="91"/>
      <c r="D95" s="14"/>
      <c r="E95" s="17" t="s">
        <v>16</v>
      </c>
      <c r="F95" s="14"/>
      <c r="G95" s="91"/>
      <c r="H95" s="99">
        <f>SUM(D20)</f>
        <v>1.25</v>
      </c>
      <c r="I95" s="99"/>
      <c r="J95" s="99"/>
      <c r="K95" s="91"/>
      <c r="L95" s="92"/>
      <c r="M95" s="92"/>
    </row>
    <row r="96" spans="2:14">
      <c r="B96" s="15"/>
      <c r="C96" s="15"/>
      <c r="D96" s="14"/>
      <c r="E96" s="17"/>
      <c r="F96" s="14"/>
      <c r="G96" s="15"/>
      <c r="H96" s="16"/>
      <c r="I96" s="16"/>
      <c r="J96" s="16"/>
      <c r="K96" s="15"/>
      <c r="L96" s="35"/>
      <c r="M96" s="35"/>
      <c r="N96" s="35"/>
    </row>
    <row r="97" spans="2:17">
      <c r="B97" s="7" t="s">
        <v>93</v>
      </c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</row>
    <row r="98" spans="2:17">
      <c r="B98" s="91" t="s">
        <v>94</v>
      </c>
      <c r="C98" s="91" t="s">
        <v>3</v>
      </c>
      <c r="D98" s="36" t="s">
        <v>23</v>
      </c>
      <c r="E98" s="36" t="s">
        <v>14</v>
      </c>
      <c r="F98" s="36" t="s">
        <v>92</v>
      </c>
      <c r="G98" s="91" t="s">
        <v>3</v>
      </c>
      <c r="H98" s="36">
        <f>SUM(D24)</f>
        <v>3.5</v>
      </c>
      <c r="I98" s="36">
        <f>SUM(D18)</f>
        <v>0.8</v>
      </c>
      <c r="J98" s="36">
        <f>SUM(N90)</f>
        <v>1.1030542524220699</v>
      </c>
      <c r="K98" s="91" t="s">
        <v>3</v>
      </c>
      <c r="L98" s="92">
        <f>SUM(H98*I98*J98/H99)</f>
        <v>2.470841525425437</v>
      </c>
      <c r="M98" s="92" t="s">
        <v>20</v>
      </c>
    </row>
    <row r="99" spans="2:17">
      <c r="B99" s="91"/>
      <c r="C99" s="91"/>
      <c r="D99" s="14"/>
      <c r="E99" s="17" t="s">
        <v>16</v>
      </c>
      <c r="F99" s="14"/>
      <c r="G99" s="91"/>
      <c r="H99" s="99">
        <f>SUM(D20)</f>
        <v>1.25</v>
      </c>
      <c r="I99" s="99"/>
      <c r="J99" s="99"/>
      <c r="K99" s="91"/>
      <c r="L99" s="92"/>
      <c r="M99" s="92"/>
    </row>
    <row r="100" spans="2:17">
      <c r="B100" s="15"/>
      <c r="C100" s="15"/>
      <c r="D100" s="14"/>
      <c r="E100" s="17"/>
      <c r="F100" s="14"/>
      <c r="G100" s="15"/>
      <c r="H100" s="16"/>
      <c r="I100" s="16"/>
      <c r="J100" s="16"/>
      <c r="K100" s="15"/>
      <c r="L100" s="35"/>
      <c r="M100" s="35"/>
      <c r="N100" s="35"/>
    </row>
    <row r="101" spans="2:17">
      <c r="B101" s="7" t="s">
        <v>95</v>
      </c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</row>
    <row r="102" spans="2:17">
      <c r="B102" s="36" t="s">
        <v>67</v>
      </c>
      <c r="C102" s="91" t="s">
        <v>3</v>
      </c>
      <c r="D102" s="36">
        <f>SUM(L66)</f>
        <v>10.359291465378423</v>
      </c>
      <c r="E102" s="91" t="s">
        <v>3</v>
      </c>
      <c r="F102" s="92">
        <f>SUM(D102/D103)</f>
        <v>0.48913861607779635</v>
      </c>
      <c r="G102" s="15" t="s">
        <v>96</v>
      </c>
      <c r="H102" s="60">
        <f>SUM(F102)/1</f>
        <v>0.48913861607779635</v>
      </c>
    </row>
    <row r="103" spans="2:17">
      <c r="B103" s="15" t="s">
        <v>91</v>
      </c>
      <c r="C103" s="91"/>
      <c r="D103" s="15">
        <f>SUM(L94)</f>
        <v>21.178641646503742</v>
      </c>
      <c r="E103" s="91"/>
      <c r="F103" s="92"/>
      <c r="G103" s="15" t="str">
        <f>IF(F102&lt;1,"OK","EJ OK")</f>
        <v>OK</v>
      </c>
      <c r="H103" s="14"/>
    </row>
    <row r="104" spans="2:17">
      <c r="B104" s="15"/>
      <c r="C104" s="15"/>
      <c r="D104" s="15"/>
      <c r="E104" s="15"/>
      <c r="F104" s="35"/>
      <c r="G104" s="35"/>
      <c r="H104" s="15"/>
      <c r="I104" s="14"/>
    </row>
    <row r="105" spans="2:17">
      <c r="B105" s="7" t="s">
        <v>97</v>
      </c>
      <c r="C105" s="14"/>
      <c r="D105" s="14"/>
      <c r="E105" s="14"/>
      <c r="F105" s="14"/>
      <c r="G105" s="14"/>
      <c r="H105" s="14"/>
    </row>
    <row r="106" spans="2:17">
      <c r="B106" s="61" t="s">
        <v>98</v>
      </c>
      <c r="C106" s="91" t="s">
        <v>3</v>
      </c>
      <c r="D106" s="61">
        <f>SUM(J86)</f>
        <v>0.87419424616050168</v>
      </c>
      <c r="E106" s="91" t="s">
        <v>3</v>
      </c>
      <c r="F106" s="92">
        <f>SUM(D106/D107)</f>
        <v>0.35380425541859883</v>
      </c>
      <c r="G106" s="15" t="s">
        <v>96</v>
      </c>
      <c r="H106" s="60">
        <f>SUM(F106)/1</f>
        <v>0.35380425541859883</v>
      </c>
    </row>
    <row r="107" spans="2:17">
      <c r="B107" s="15" t="s">
        <v>94</v>
      </c>
      <c r="C107" s="91"/>
      <c r="D107" s="15">
        <f>SUM(L98)</f>
        <v>2.470841525425437</v>
      </c>
      <c r="E107" s="91"/>
      <c r="F107" s="92"/>
      <c r="G107" s="15" t="str">
        <f>IF(F106&lt;1,"OK","EJ OK")</f>
        <v>OK</v>
      </c>
      <c r="H107" s="14"/>
    </row>
    <row r="109" spans="2:17">
      <c r="B109" s="7" t="s">
        <v>99</v>
      </c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</row>
    <row r="110" spans="2:17">
      <c r="B110" s="91" t="s">
        <v>59</v>
      </c>
      <c r="C110" s="91" t="s">
        <v>3</v>
      </c>
      <c r="D110" s="36" t="s">
        <v>2</v>
      </c>
      <c r="E110" s="36" t="s">
        <v>100</v>
      </c>
      <c r="F110" s="91" t="s">
        <v>3</v>
      </c>
      <c r="G110" s="36">
        <f>SUM(D10)</f>
        <v>115</v>
      </c>
      <c r="H110" s="36">
        <f>SUM(D12)</f>
        <v>225</v>
      </c>
      <c r="I110" s="91" t="s">
        <v>3</v>
      </c>
      <c r="J110" s="92">
        <f>SUM(G110)*(H110^3)/(G111)</f>
        <v>109160156.25</v>
      </c>
      <c r="K110" s="92" t="s">
        <v>101</v>
      </c>
      <c r="L110" s="14"/>
      <c r="M110" s="14"/>
      <c r="N110" s="14"/>
      <c r="O110" s="14"/>
      <c r="P110" s="14"/>
    </row>
    <row r="111" spans="2:17">
      <c r="B111" s="91"/>
      <c r="C111" s="91"/>
      <c r="D111" s="91">
        <v>12</v>
      </c>
      <c r="E111" s="91"/>
      <c r="F111" s="91"/>
      <c r="G111" s="91">
        <v>12</v>
      </c>
      <c r="H111" s="91"/>
      <c r="I111" s="91"/>
      <c r="J111" s="92"/>
      <c r="K111" s="92"/>
      <c r="L111" s="14"/>
      <c r="M111" s="14"/>
      <c r="N111" s="14"/>
      <c r="O111" s="14"/>
      <c r="P111" s="14"/>
    </row>
    <row r="112" spans="2:17"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</row>
    <row r="113" spans="2:25">
      <c r="B113" s="7" t="s">
        <v>102</v>
      </c>
      <c r="C113" s="10"/>
      <c r="D113" s="10"/>
      <c r="E113" s="10"/>
      <c r="F113" s="10"/>
      <c r="G113" s="62"/>
      <c r="H113" s="10"/>
      <c r="I113" s="10"/>
      <c r="J113" s="56" t="s">
        <v>83</v>
      </c>
      <c r="K113" s="10"/>
      <c r="L113" s="10"/>
      <c r="M113" s="10"/>
      <c r="N113" s="10"/>
      <c r="O113" s="14"/>
      <c r="P113" s="14"/>
      <c r="Q113" s="14"/>
    </row>
    <row r="114" spans="2:25">
      <c r="B114" s="103" t="s">
        <v>103</v>
      </c>
      <c r="C114" s="103" t="s">
        <v>3</v>
      </c>
      <c r="D114" s="63">
        <v>5</v>
      </c>
      <c r="E114" s="63" t="s">
        <v>104</v>
      </c>
      <c r="F114" s="63" t="s">
        <v>105</v>
      </c>
      <c r="G114" s="103" t="s">
        <v>3</v>
      </c>
      <c r="H114" s="63">
        <v>5</v>
      </c>
      <c r="I114" s="64">
        <f>SUM(L44)</f>
        <v>0.10350000000000001</v>
      </c>
      <c r="J114" s="64">
        <f>SUM(D14)*1000</f>
        <v>2000</v>
      </c>
      <c r="K114" s="103" t="s">
        <v>3</v>
      </c>
      <c r="L114" s="104">
        <f>SUM(H114*I114*J114^4)/(H115*I115*J115)</f>
        <v>1.5194681861348531E-2</v>
      </c>
      <c r="M114" s="104" t="s">
        <v>4</v>
      </c>
      <c r="N114" s="14"/>
      <c r="O114" s="14"/>
      <c r="P114" s="14"/>
    </row>
    <row r="115" spans="2:25">
      <c r="B115" s="103"/>
      <c r="C115" s="103"/>
      <c r="D115" s="8">
        <v>384</v>
      </c>
      <c r="E115" s="19" t="s">
        <v>26</v>
      </c>
      <c r="F115" s="8" t="s">
        <v>59</v>
      </c>
      <c r="G115" s="103"/>
      <c r="H115" s="65">
        <v>384</v>
      </c>
      <c r="I115" s="65">
        <f>SUM(D26)</f>
        <v>13000</v>
      </c>
      <c r="J115" s="65">
        <f>SUM(J110)</f>
        <v>109160156.25</v>
      </c>
      <c r="K115" s="103"/>
      <c r="L115" s="104"/>
      <c r="M115" s="104"/>
      <c r="N115" s="14"/>
      <c r="O115" s="14"/>
      <c r="P115" s="14"/>
    </row>
    <row r="116" spans="2:25"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</row>
    <row r="117" spans="2:25">
      <c r="B117" s="7" t="s">
        <v>106</v>
      </c>
      <c r="C117" s="10"/>
      <c r="D117" s="10"/>
      <c r="E117" s="10"/>
      <c r="F117" s="10"/>
      <c r="G117" s="62"/>
      <c r="H117" s="56" t="s">
        <v>83</v>
      </c>
      <c r="I117" s="56" t="s">
        <v>83</v>
      </c>
      <c r="J117" s="10"/>
      <c r="K117" s="10"/>
      <c r="L117" s="10"/>
      <c r="M117" s="10"/>
      <c r="N117" s="35"/>
      <c r="O117" s="35"/>
      <c r="P117" s="14"/>
    </row>
    <row r="118" spans="2:25">
      <c r="B118" s="90" t="s">
        <v>107</v>
      </c>
      <c r="C118" s="103" t="s">
        <v>3</v>
      </c>
      <c r="D118" s="63" t="s">
        <v>11</v>
      </c>
      <c r="E118" s="63" t="s">
        <v>108</v>
      </c>
      <c r="F118" s="63"/>
      <c r="G118" s="103" t="s">
        <v>3</v>
      </c>
      <c r="H118" s="66">
        <f>SUM(D16)*1000</f>
        <v>20000</v>
      </c>
      <c r="I118" s="64">
        <f>SUM(D14)*1000</f>
        <v>2000</v>
      </c>
      <c r="J118" s="63"/>
      <c r="K118" s="103" t="s">
        <v>3</v>
      </c>
      <c r="L118" s="104">
        <f>SUM(H118*I118^3)/(H119*I119*J119)</f>
        <v>2.3489363263920429</v>
      </c>
      <c r="M118" s="104" t="s">
        <v>4</v>
      </c>
      <c r="N118" s="35"/>
      <c r="O118" s="35"/>
      <c r="P118" s="14"/>
    </row>
    <row r="119" spans="2:25">
      <c r="B119" s="90"/>
      <c r="C119" s="103"/>
      <c r="D119" s="8">
        <v>48</v>
      </c>
      <c r="E119" s="19" t="s">
        <v>26</v>
      </c>
      <c r="F119" s="8" t="s">
        <v>59</v>
      </c>
      <c r="G119" s="103"/>
      <c r="H119" s="65">
        <v>48</v>
      </c>
      <c r="I119" s="65">
        <f>SUM(D26)</f>
        <v>13000</v>
      </c>
      <c r="J119" s="65">
        <f>SUM(J110)</f>
        <v>109160156.25</v>
      </c>
      <c r="K119" s="103"/>
      <c r="L119" s="104"/>
      <c r="M119" s="104"/>
      <c r="N119" s="35"/>
      <c r="O119" s="35"/>
      <c r="P119" s="14"/>
    </row>
    <row r="120" spans="2:25">
      <c r="B120" s="17"/>
      <c r="C120" s="8"/>
      <c r="D120" s="8"/>
      <c r="E120" s="19"/>
      <c r="F120" s="8"/>
      <c r="G120" s="8"/>
      <c r="H120" s="19"/>
      <c r="I120" s="19"/>
      <c r="J120" s="19"/>
      <c r="K120" s="8"/>
      <c r="L120" s="67"/>
      <c r="M120" s="67"/>
      <c r="N120" s="67"/>
      <c r="O120" s="35"/>
      <c r="P120" s="35"/>
      <c r="Q120" s="14"/>
    </row>
    <row r="121" spans="2:25">
      <c r="B121" s="7" t="s">
        <v>109</v>
      </c>
      <c r="C121" s="10"/>
      <c r="D121" s="10"/>
      <c r="E121" s="10"/>
      <c r="F121" s="10"/>
      <c r="G121" s="10"/>
      <c r="H121" s="10"/>
      <c r="I121" s="10"/>
      <c r="J121" s="10"/>
      <c r="K121" s="10"/>
      <c r="L121" s="67"/>
      <c r="M121" s="67"/>
      <c r="N121" s="67"/>
      <c r="Q121" s="14"/>
    </row>
    <row r="122" spans="2:25">
      <c r="B122" s="68" t="s">
        <v>110</v>
      </c>
      <c r="C122" s="69" t="s">
        <v>3</v>
      </c>
      <c r="D122" s="70" t="s">
        <v>103</v>
      </c>
      <c r="E122" s="71" t="s">
        <v>111</v>
      </c>
      <c r="F122" s="72" t="s">
        <v>112</v>
      </c>
      <c r="G122" s="73" t="s">
        <v>113</v>
      </c>
      <c r="H122" s="69" t="s">
        <v>3</v>
      </c>
      <c r="I122" s="69">
        <f>SUM(L114)</f>
        <v>1.5194681861348531E-2</v>
      </c>
      <c r="J122" s="74">
        <f>SUM(L118)</f>
        <v>2.3489363263920429</v>
      </c>
      <c r="K122" s="69">
        <v>1</v>
      </c>
      <c r="L122" s="69">
        <f>SUM(D32)</f>
        <v>0.8</v>
      </c>
      <c r="M122" s="69" t="s">
        <v>3</v>
      </c>
      <c r="N122" s="75">
        <f>SUM(I122+J122)*(K122+L122)</f>
        <v>4.2554358148561047</v>
      </c>
      <c r="O122" s="75" t="s">
        <v>4</v>
      </c>
      <c r="P122" s="74"/>
      <c r="Q122" s="72"/>
      <c r="R122" s="72"/>
      <c r="S122" s="74"/>
      <c r="T122" s="74"/>
      <c r="U122" s="74"/>
      <c r="V122" s="74"/>
      <c r="W122" s="74"/>
      <c r="X122" s="74"/>
      <c r="Y122" s="74"/>
    </row>
    <row r="123" spans="2:25">
      <c r="B123" s="14"/>
      <c r="C123" s="14"/>
      <c r="D123" s="14"/>
      <c r="E123" s="76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</row>
    <row r="124" spans="2:25">
      <c r="B124" s="7" t="s">
        <v>114</v>
      </c>
      <c r="C124" s="14"/>
      <c r="D124" s="14"/>
      <c r="E124" s="76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</row>
    <row r="125" spans="2:25">
      <c r="C125" s="14"/>
      <c r="D125" s="14"/>
      <c r="E125" s="14"/>
      <c r="F125" s="56" t="s">
        <v>83</v>
      </c>
      <c r="G125" s="14"/>
      <c r="H125" s="14"/>
      <c r="I125" s="15"/>
      <c r="J125" s="14"/>
      <c r="K125" s="14"/>
      <c r="L125" s="14"/>
      <c r="M125" s="14"/>
      <c r="N125" s="14"/>
      <c r="O125" s="14"/>
      <c r="P125" s="14"/>
      <c r="Q125" s="14"/>
    </row>
    <row r="126" spans="2:25">
      <c r="B126" s="91" t="s">
        <v>115</v>
      </c>
      <c r="C126" s="91" t="s">
        <v>3</v>
      </c>
      <c r="D126" s="36" t="s">
        <v>59</v>
      </c>
      <c r="E126" s="91" t="s">
        <v>3</v>
      </c>
      <c r="F126" s="52">
        <f>SUM(D14)*1000</f>
        <v>2000</v>
      </c>
      <c r="G126" s="91" t="s">
        <v>3</v>
      </c>
      <c r="H126" s="92">
        <f>SUM(F126/F127)</f>
        <v>6.666666666666667</v>
      </c>
      <c r="I126" s="92" t="s">
        <v>4</v>
      </c>
      <c r="J126" s="14"/>
      <c r="K126" s="14"/>
      <c r="L126" s="14"/>
      <c r="M126" s="14"/>
      <c r="N126" s="14"/>
      <c r="O126" s="14"/>
      <c r="P126" s="14"/>
    </row>
    <row r="127" spans="2:25">
      <c r="B127" s="91"/>
      <c r="C127" s="91"/>
      <c r="D127" s="15">
        <v>300</v>
      </c>
      <c r="E127" s="91"/>
      <c r="F127" s="15">
        <v>300</v>
      </c>
      <c r="G127" s="91"/>
      <c r="H127" s="92"/>
      <c r="I127" s="92"/>
      <c r="J127" s="14"/>
      <c r="K127" s="14"/>
      <c r="L127" s="14"/>
      <c r="M127" s="14"/>
      <c r="N127" s="14"/>
      <c r="O127" s="14"/>
      <c r="P127" s="14"/>
    </row>
    <row r="128" spans="2:25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</row>
    <row r="129" spans="2:17">
      <c r="B129" s="15" t="s">
        <v>115</v>
      </c>
      <c r="C129" s="15" t="s">
        <v>116</v>
      </c>
      <c r="D129" s="15" t="s">
        <v>117</v>
      </c>
      <c r="E129" s="15" t="s">
        <v>3</v>
      </c>
      <c r="F129" s="15">
        <f>SUM(H126)</f>
        <v>6.666666666666667</v>
      </c>
      <c r="G129" s="15" t="s">
        <v>116</v>
      </c>
      <c r="H129" s="15">
        <f>SUM(N122)</f>
        <v>4.2554358148561047</v>
      </c>
      <c r="I129" s="15" t="s">
        <v>3</v>
      </c>
      <c r="J129" s="15" t="str">
        <f>IF(H129&lt;F129,"OK","EJ OK")</f>
        <v>OK</v>
      </c>
      <c r="K129" s="60">
        <f>SUM(H129/F129)</f>
        <v>0.63831537222841572</v>
      </c>
      <c r="L129" s="77" t="s">
        <v>118</v>
      </c>
      <c r="M129" s="78">
        <f>SUM(D14*1000/H129)</f>
        <v>469.9871146024156</v>
      </c>
      <c r="N129" s="14"/>
      <c r="O129" s="14"/>
      <c r="P129" s="14"/>
      <c r="Q129" s="14"/>
    </row>
    <row r="130" spans="2:17">
      <c r="Q130" s="14"/>
    </row>
    <row r="131" spans="2:17">
      <c r="Q131" s="14"/>
    </row>
  </sheetData>
  <mergeCells count="110">
    <mergeCell ref="B126:B127"/>
    <mergeCell ref="C126:C127"/>
    <mergeCell ref="E126:E127"/>
    <mergeCell ref="G126:G127"/>
    <mergeCell ref="H126:H127"/>
    <mergeCell ref="I126:I127"/>
    <mergeCell ref="B118:B119"/>
    <mergeCell ref="C118:C119"/>
    <mergeCell ref="G118:G119"/>
    <mergeCell ref="K118:K119"/>
    <mergeCell ref="L118:L119"/>
    <mergeCell ref="M118:M119"/>
    <mergeCell ref="B114:B115"/>
    <mergeCell ref="C114:C115"/>
    <mergeCell ref="G114:G115"/>
    <mergeCell ref="K114:K115"/>
    <mergeCell ref="L114:L115"/>
    <mergeCell ref="M114:M115"/>
    <mergeCell ref="B110:B111"/>
    <mergeCell ref="C110:C111"/>
    <mergeCell ref="F110:F111"/>
    <mergeCell ref="I110:I111"/>
    <mergeCell ref="J110:J111"/>
    <mergeCell ref="K110:K111"/>
    <mergeCell ref="D111:E111"/>
    <mergeCell ref="G111:H111"/>
    <mergeCell ref="C102:C103"/>
    <mergeCell ref="E102:E103"/>
    <mergeCell ref="F102:F103"/>
    <mergeCell ref="C106:C107"/>
    <mergeCell ref="E106:E107"/>
    <mergeCell ref="F106:F107"/>
    <mergeCell ref="B98:B99"/>
    <mergeCell ref="C98:C99"/>
    <mergeCell ref="G98:G99"/>
    <mergeCell ref="K98:K99"/>
    <mergeCell ref="L98:L99"/>
    <mergeCell ref="M98:M99"/>
    <mergeCell ref="H99:J99"/>
    <mergeCell ref="K90:K91"/>
    <mergeCell ref="M90:M91"/>
    <mergeCell ref="N90:N91"/>
    <mergeCell ref="B94:B95"/>
    <mergeCell ref="C94:C95"/>
    <mergeCell ref="G94:G95"/>
    <mergeCell ref="K94:K95"/>
    <mergeCell ref="L94:L95"/>
    <mergeCell ref="M94:M95"/>
    <mergeCell ref="H95:J95"/>
    <mergeCell ref="B90:B91"/>
    <mergeCell ref="C90:C91"/>
    <mergeCell ref="D90:D91"/>
    <mergeCell ref="F90:F91"/>
    <mergeCell ref="H90:H91"/>
    <mergeCell ref="I90:I91"/>
    <mergeCell ref="B86:B87"/>
    <mergeCell ref="C86:C87"/>
    <mergeCell ref="F86:F87"/>
    <mergeCell ref="I86:I87"/>
    <mergeCell ref="J86:J87"/>
    <mergeCell ref="K86:K87"/>
    <mergeCell ref="K70:K71"/>
    <mergeCell ref="D71:E71"/>
    <mergeCell ref="G71:H71"/>
    <mergeCell ref="B74:B75"/>
    <mergeCell ref="C74:C75"/>
    <mergeCell ref="E74:E75"/>
    <mergeCell ref="G74:G75"/>
    <mergeCell ref="H74:H75"/>
    <mergeCell ref="I74:I75"/>
    <mergeCell ref="K66:K67"/>
    <mergeCell ref="L66:L67"/>
    <mergeCell ref="M66:M67"/>
    <mergeCell ref="D67:F67"/>
    <mergeCell ref="H67:J67"/>
    <mergeCell ref="B70:B71"/>
    <mergeCell ref="C70:C71"/>
    <mergeCell ref="F70:F71"/>
    <mergeCell ref="I70:I71"/>
    <mergeCell ref="J70:J71"/>
    <mergeCell ref="B62:B63"/>
    <mergeCell ref="C62:C63"/>
    <mergeCell ref="D63:E63"/>
    <mergeCell ref="G63:H63"/>
    <mergeCell ref="B66:B67"/>
    <mergeCell ref="C66:C67"/>
    <mergeCell ref="G66:G67"/>
    <mergeCell ref="B58:B59"/>
    <mergeCell ref="C58:C59"/>
    <mergeCell ref="G58:G59"/>
    <mergeCell ref="L58:L59"/>
    <mergeCell ref="M58:M59"/>
    <mergeCell ref="D59:F59"/>
    <mergeCell ref="H59:J59"/>
    <mergeCell ref="B51:B52"/>
    <mergeCell ref="C51:C52"/>
    <mergeCell ref="I51:I52"/>
    <mergeCell ref="J51:J52"/>
    <mergeCell ref="K51:K52"/>
    <mergeCell ref="D52:E52"/>
    <mergeCell ref="G52:H52"/>
    <mergeCell ref="B47:B48"/>
    <mergeCell ref="C47:C48"/>
    <mergeCell ref="F47:F48"/>
    <mergeCell ref="I47:I48"/>
    <mergeCell ref="J47:J48"/>
    <mergeCell ref="K47:K48"/>
    <mergeCell ref="D48:E48"/>
    <mergeCell ref="G48:H48"/>
    <mergeCell ref="K58:K59"/>
  </mergeCells>
  <conditionalFormatting sqref="H104 G103">
    <cfRule type="cellIs" dxfId="11" priority="21" operator="equal">
      <formula>"EJ OK"</formula>
    </cfRule>
    <cfRule type="cellIs" dxfId="10" priority="22" operator="equal">
      <formula>"OK"</formula>
    </cfRule>
  </conditionalFormatting>
  <conditionalFormatting sqref="G107">
    <cfRule type="cellIs" dxfId="9" priority="19" operator="equal">
      <formula>"EJ OK"</formula>
    </cfRule>
    <cfRule type="cellIs" dxfId="8" priority="20" operator="equal">
      <formula>"OK"</formula>
    </cfRule>
  </conditionalFormatting>
  <conditionalFormatting sqref="J129">
    <cfRule type="cellIs" dxfId="7" priority="17" operator="equal">
      <formula>"EJ OK"</formula>
    </cfRule>
    <cfRule type="cellIs" dxfId="6" priority="18" operator="equal">
      <formula>"OK"</formula>
    </cfRule>
  </conditionalFormatting>
  <conditionalFormatting sqref="A2">
    <cfRule type="cellIs" dxfId="5" priority="9" operator="equal">
      <formula>7</formula>
    </cfRule>
    <cfRule type="cellIs" dxfId="4" priority="10" operator="equal">
      <formula>4</formula>
    </cfRule>
  </conditionalFormatting>
  <conditionalFormatting sqref="A3">
    <cfRule type="cellIs" dxfId="3" priority="7" operator="equal">
      <formula>7</formula>
    </cfRule>
    <cfRule type="cellIs" dxfId="2" priority="8" operator="equal">
      <formula>4</formula>
    </cfRule>
  </conditionalFormatting>
  <conditionalFormatting sqref="A4">
    <cfRule type="cellIs" dxfId="1" priority="5" operator="equal">
      <formula>7</formula>
    </cfRule>
    <cfRule type="cellIs" dxfId="0" priority="6" operator="equal">
      <formula>4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Punklast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Mattias Eklund</dc:creator>
  <cp:lastModifiedBy>Mattias Eklund</cp:lastModifiedBy>
  <dcterms:created xsi:type="dcterms:W3CDTF">2019-08-15T15:57:13Z</dcterms:created>
  <dcterms:modified xsi:type="dcterms:W3CDTF">2019-10-08T18:01:25Z</dcterms:modified>
</cp:coreProperties>
</file>