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rhu\Documents\eget\"/>
    </mc:Choice>
  </mc:AlternateContent>
  <bookViews>
    <workbookView xWindow="0" yWindow="0" windowWidth="23040" windowHeight="9396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C23" i="1"/>
  <c r="B8" i="1"/>
  <c r="B5" i="1"/>
  <c r="B23" i="1" s="1"/>
  <c r="B10" i="1" l="1"/>
  <c r="D10" i="1" s="1"/>
  <c r="B16" i="1"/>
  <c r="B17" i="1" s="1"/>
  <c r="G23" i="1"/>
  <c r="D23" i="1"/>
  <c r="B24" i="1" s="1"/>
  <c r="E23" i="1"/>
  <c r="B12" i="1"/>
  <c r="B13" i="1" s="1"/>
  <c r="B11" i="1" l="1"/>
  <c r="F23" i="1"/>
  <c r="I23" i="1" s="1"/>
  <c r="J23" i="1" s="1"/>
  <c r="G24" i="1"/>
  <c r="C24" i="1"/>
  <c r="D24" i="1" s="1"/>
  <c r="B25" i="1" s="1"/>
  <c r="E24" i="1"/>
  <c r="D12" i="1"/>
  <c r="B14" i="1"/>
  <c r="D14" i="1" s="1"/>
  <c r="B19" i="1" l="1"/>
  <c r="B20" i="1" s="1"/>
  <c r="B15" i="1"/>
  <c r="F24" i="1"/>
  <c r="I24" i="1" s="1"/>
  <c r="J24" i="1" s="1"/>
  <c r="G25" i="1"/>
  <c r="C25" i="1"/>
  <c r="D25" i="1" s="1"/>
  <c r="B26" i="1" s="1"/>
  <c r="E25" i="1"/>
  <c r="F25" i="1" l="1"/>
  <c r="I25" i="1" s="1"/>
  <c r="J25" i="1" s="1"/>
  <c r="G26" i="1"/>
  <c r="E26" i="1"/>
  <c r="C26" i="1"/>
  <c r="D26" i="1" s="1"/>
  <c r="F26" i="1" l="1"/>
  <c r="I26" i="1" s="1"/>
  <c r="J26" i="1" s="1"/>
  <c r="B27" i="1"/>
  <c r="E27" i="1" l="1"/>
  <c r="G27" i="1"/>
  <c r="C27" i="1"/>
  <c r="D27" i="1" s="1"/>
  <c r="F27" i="1" l="1"/>
  <c r="I27" i="1" s="1"/>
  <c r="J27" i="1" s="1"/>
  <c r="B28" i="1"/>
  <c r="E28" i="1" l="1"/>
  <c r="G28" i="1"/>
  <c r="C28" i="1"/>
  <c r="D28" i="1" s="1"/>
  <c r="F28" i="1" l="1"/>
  <c r="I28" i="1" s="1"/>
  <c r="J28" i="1" s="1"/>
  <c r="B29" i="1"/>
  <c r="C29" i="1" l="1"/>
  <c r="D29" i="1" s="1"/>
  <c r="B30" i="1" s="1"/>
  <c r="G29" i="1"/>
  <c r="E29" i="1"/>
  <c r="G30" i="1" l="1"/>
  <c r="E30" i="1"/>
  <c r="C30" i="1"/>
  <c r="D30" i="1" s="1"/>
  <c r="F29" i="1"/>
  <c r="I29" i="1" s="1"/>
  <c r="J29" i="1" s="1"/>
  <c r="F30" i="1" l="1"/>
  <c r="I30" i="1" s="1"/>
  <c r="J30" i="1" s="1"/>
  <c r="B31" i="1"/>
  <c r="G31" i="1" l="1"/>
  <c r="C31" i="1"/>
  <c r="D31" i="1" s="1"/>
  <c r="B32" i="1" s="1"/>
  <c r="E31" i="1"/>
  <c r="F31" i="1" l="1"/>
  <c r="I31" i="1" s="1"/>
  <c r="J31" i="1" s="1"/>
  <c r="C32" i="1"/>
  <c r="D32" i="1" s="1"/>
  <c r="B33" i="1" s="1"/>
  <c r="G32" i="1"/>
  <c r="E32" i="1"/>
  <c r="F32" i="1" l="1"/>
  <c r="I32" i="1" s="1"/>
  <c r="J32" i="1" s="1"/>
  <c r="E33" i="1"/>
  <c r="C33" i="1"/>
  <c r="D33" i="1" s="1"/>
  <c r="G33" i="1"/>
  <c r="F33" i="1" l="1"/>
  <c r="I33" i="1" s="1"/>
  <c r="J33" i="1" s="1"/>
  <c r="B34" i="1"/>
  <c r="G34" i="1" l="1"/>
  <c r="E34" i="1"/>
  <c r="C34" i="1"/>
  <c r="D34" i="1" s="1"/>
  <c r="B35" i="1" s="1"/>
  <c r="C35" i="1" l="1"/>
  <c r="D35" i="1" s="1"/>
  <c r="B36" i="1" s="1"/>
  <c r="E35" i="1"/>
  <c r="G35" i="1"/>
  <c r="F34" i="1"/>
  <c r="I34" i="1" s="1"/>
  <c r="J34" i="1" s="1"/>
  <c r="C36" i="1" l="1"/>
  <c r="D36" i="1" s="1"/>
  <c r="B37" i="1" s="1"/>
  <c r="G36" i="1"/>
  <c r="E36" i="1"/>
  <c r="F35" i="1"/>
  <c r="I35" i="1" s="1"/>
  <c r="J35" i="1" s="1"/>
  <c r="C37" i="1" l="1"/>
  <c r="D37" i="1" s="1"/>
  <c r="B38" i="1" s="1"/>
  <c r="E37" i="1"/>
  <c r="G37" i="1"/>
  <c r="F36" i="1"/>
  <c r="I36" i="1" s="1"/>
  <c r="J36" i="1" s="1"/>
  <c r="C38" i="1" l="1"/>
  <c r="D38" i="1" s="1"/>
  <c r="G38" i="1"/>
  <c r="E38" i="1"/>
  <c r="F37" i="1"/>
  <c r="I37" i="1" s="1"/>
  <c r="J37" i="1" s="1"/>
  <c r="B39" i="1" l="1"/>
  <c r="F38" i="1"/>
  <c r="I38" i="1" s="1"/>
  <c r="J38" i="1" s="1"/>
  <c r="G39" i="1" l="1"/>
  <c r="C39" i="1"/>
  <c r="D39" i="1" s="1"/>
  <c r="B40" i="1" s="1"/>
  <c r="E39" i="1"/>
  <c r="F39" i="1" l="1"/>
  <c r="I39" i="1" s="1"/>
  <c r="J39" i="1" s="1"/>
  <c r="G40" i="1"/>
  <c r="E40" i="1"/>
  <c r="C40" i="1"/>
  <c r="D40" i="1" s="1"/>
  <c r="B41" i="1" l="1"/>
  <c r="F40" i="1"/>
  <c r="I40" i="1" s="1"/>
  <c r="J40" i="1" s="1"/>
  <c r="G41" i="1" l="1"/>
  <c r="C41" i="1"/>
  <c r="D41" i="1" s="1"/>
  <c r="B42" i="1" s="1"/>
  <c r="E41" i="1"/>
  <c r="E42" i="1" l="1"/>
  <c r="G42" i="1"/>
  <c r="C42" i="1"/>
  <c r="D42" i="1" s="1"/>
  <c r="F41" i="1"/>
  <c r="I41" i="1" s="1"/>
  <c r="J41" i="1" s="1"/>
  <c r="F42" i="1" l="1"/>
  <c r="I42" i="1" s="1"/>
  <c r="J42" i="1" s="1"/>
  <c r="B43" i="1"/>
  <c r="C43" i="1" l="1"/>
  <c r="D43" i="1" s="1"/>
  <c r="B44" i="1" s="1"/>
  <c r="E43" i="1"/>
  <c r="G43" i="1"/>
  <c r="F43" i="1" l="1"/>
  <c r="I43" i="1" s="1"/>
  <c r="J43" i="1" s="1"/>
  <c r="C44" i="1"/>
  <c r="D44" i="1" s="1"/>
  <c r="B45" i="1" s="1"/>
  <c r="G44" i="1"/>
  <c r="E44" i="1"/>
  <c r="F44" i="1" l="1"/>
  <c r="I44" i="1" s="1"/>
  <c r="J44" i="1" s="1"/>
  <c r="C45" i="1"/>
  <c r="D45" i="1" s="1"/>
  <c r="B46" i="1" s="1"/>
  <c r="E45" i="1"/>
  <c r="G45" i="1"/>
  <c r="E46" i="1" l="1"/>
  <c r="C46" i="1"/>
  <c r="D46" i="1" s="1"/>
  <c r="B47" i="1" s="1"/>
  <c r="G46" i="1"/>
  <c r="F45" i="1"/>
  <c r="I45" i="1" s="1"/>
  <c r="J45" i="1" s="1"/>
  <c r="C47" i="1" l="1"/>
  <c r="D47" i="1" s="1"/>
  <c r="B48" i="1" s="1"/>
  <c r="E47" i="1"/>
  <c r="G47" i="1"/>
  <c r="F46" i="1"/>
  <c r="I46" i="1" s="1"/>
  <c r="J46" i="1" s="1"/>
  <c r="E48" i="1" l="1"/>
  <c r="G48" i="1"/>
  <c r="C48" i="1"/>
  <c r="D48" i="1" s="1"/>
  <c r="F47" i="1"/>
  <c r="I47" i="1" s="1"/>
  <c r="J47" i="1" s="1"/>
  <c r="F48" i="1" l="1"/>
  <c r="I48" i="1" s="1"/>
  <c r="J48" i="1" s="1"/>
  <c r="B49" i="1"/>
  <c r="C49" i="1" s="1"/>
  <c r="D49" i="1" s="1"/>
  <c r="B50" i="1" s="1"/>
  <c r="G49" i="1" l="1"/>
  <c r="E49" i="1"/>
  <c r="G50" i="1"/>
  <c r="C50" i="1"/>
  <c r="D50" i="1" s="1"/>
  <c r="B51" i="1" s="1"/>
  <c r="E50" i="1"/>
  <c r="F49" i="1"/>
  <c r="I49" i="1" l="1"/>
  <c r="J49" i="1" s="1"/>
  <c r="F50" i="1"/>
  <c r="I50" i="1" s="1"/>
  <c r="J50" i="1" s="1"/>
  <c r="C51" i="1"/>
  <c r="D51" i="1" s="1"/>
  <c r="B52" i="1" s="1"/>
  <c r="E51" i="1"/>
  <c r="G51" i="1"/>
  <c r="G52" i="1" l="1"/>
  <c r="E52" i="1"/>
  <c r="C52" i="1"/>
  <c r="D52" i="1" s="1"/>
  <c r="F51" i="1"/>
  <c r="I51" i="1" s="1"/>
  <c r="J51" i="1" s="1"/>
  <c r="F52" i="1" l="1"/>
  <c r="I52" i="1" s="1"/>
  <c r="J52" i="1" s="1"/>
</calcChain>
</file>

<file path=xl/sharedStrings.xml><?xml version="1.0" encoding="utf-8"?>
<sst xmlns="http://schemas.openxmlformats.org/spreadsheetml/2006/main" count="35" uniqueCount="26">
  <si>
    <t>Lån</t>
  </si>
  <si>
    <t>Skuldkvotstak</t>
  </si>
  <si>
    <t>Månadsinkomst 1</t>
  </si>
  <si>
    <t>Månadsinkomst 2</t>
  </si>
  <si>
    <t>Amorteringskrav 1</t>
  </si>
  <si>
    <t>per år</t>
  </si>
  <si>
    <t>per månad</t>
  </si>
  <si>
    <t>Amortering totalt</t>
  </si>
  <si>
    <t>Räntor</t>
  </si>
  <si>
    <t>Totalt kostnad boende, år 1</t>
  </si>
  <si>
    <t>År</t>
  </si>
  <si>
    <t>Amortering 1</t>
  </si>
  <si>
    <t>Räntekostnad</t>
  </si>
  <si>
    <t>Amortering, totalt</t>
  </si>
  <si>
    <t>Total årskostnad</t>
  </si>
  <si>
    <t>Total månadskostnad</t>
  </si>
  <si>
    <t>Belåningsgrad</t>
  </si>
  <si>
    <t>Marknadsvärde/köp</t>
  </si>
  <si>
    <t>Lån, andel i procent</t>
  </si>
  <si>
    <t>(exempel, i kalkylen stiger räntan med 0,05% per år)</t>
  </si>
  <si>
    <t>(generellt krävs kontantinsats om min 15%)</t>
  </si>
  <si>
    <t>Amorteringskrav 2 (2018)</t>
  </si>
  <si>
    <t>Amortering 2 (2018)</t>
  </si>
  <si>
    <t>Obs, pilla bara i ofärgade rutor. Kalkylen är förenklad. Tar ej hänsyn till ränteavdrag, förändring i marknadsvärde mfl</t>
  </si>
  <si>
    <t>(2% vid &gt;70% belåning, 1% vid &gt;50&lt;70% belåning)</t>
  </si>
  <si>
    <t>(1% utöver ovan, om skuldkvot överskrids; 4,5*bruttoinkomst årsbasis)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</si>
</sst>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r&quot;_-;\-* #,##0.00\ &quot;kr&quot;_-;_-* &quot;-&quot;??\ &quot;kr&quot;_-;_-@_-"/>
    <numFmt numFmtId="164" formatCode="_-* #,##0\ &quot;kr&quot;_-;\-* #,##0\ &quot;kr&quot;_-;_-* &quot;-&quot;??\ &quot;kr&quot;_-;_-@_-"/>
    <numFmt numFmtId="165" formatCode="0.0%"/>
  </numFmts>
  <fonts count="2" x14ac:knownFonts="1">
    <font>
      <sz val="9"/>
      <color theme="1"/>
      <name val="Verdana"/>
      <family val="2"/>
    </font>
    <font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1" applyNumberFormat="1" applyFont="1"/>
    <xf numFmtId="9" fontId="0" fillId="0" borderId="0" xfId="0" applyNumberFormat="1"/>
    <xf numFmtId="164" fontId="0" fillId="0" borderId="0" xfId="0" applyNumberFormat="1"/>
    <xf numFmtId="164" fontId="0" fillId="2" borderId="0" xfId="0" applyNumberFormat="1" applyFill="1"/>
    <xf numFmtId="164" fontId="0" fillId="2" borderId="0" xfId="1" applyNumberFormat="1" applyFont="1" applyFill="1"/>
    <xf numFmtId="9" fontId="0" fillId="2" borderId="0" xfId="2" applyFont="1" applyFill="1"/>
    <xf numFmtId="0" fontId="0" fillId="2" borderId="0" xfId="0" applyFill="1"/>
    <xf numFmtId="9" fontId="0" fillId="2" borderId="0" xfId="0" applyNumberFormat="1" applyFill="1"/>
    <xf numFmtId="165" fontId="0" fillId="2" borderId="0" xfId="2" applyNumberFormat="1" applyFont="1" applyFill="1"/>
    <xf numFmtId="165" fontId="0" fillId="0" borderId="0" xfId="2" applyNumberFormat="1" applyFont="1" applyFill="1"/>
  </cellXfs>
  <cellStyles count="3">
    <cellStyle name="Currency" xfId="1" builtinId="4"/>
    <cellStyle name="Normal" xfId="0" builtinId="0"/>
    <cellStyle name="Percent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2"/>
          <c:order val="2"/>
          <c:tx>
            <c:strRef>
              <c:f>Sheet1!$D$22</c:f>
              <c:strCache>
                <c:ptCount val="1"/>
                <c:pt idx="0">
                  <c:v>Amortering 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Sheet1!$D$23:$D$52</c:f>
              <c:numCache>
                <c:formatCode>_-* #\ ##0\ "kr"_-;\-* #\ ##0\ "kr"_-;_-* "-"??\ "kr"_-;_-@_-</c:formatCode>
                <c:ptCount val="30"/>
                <c:pt idx="0">
                  <c:v>34000</c:v>
                </c:pt>
                <c:pt idx="1">
                  <c:v>33320</c:v>
                </c:pt>
                <c:pt idx="2">
                  <c:v>32653.600000000002</c:v>
                </c:pt>
                <c:pt idx="3">
                  <c:v>32000.527999999998</c:v>
                </c:pt>
                <c:pt idx="4">
                  <c:v>31360.51744</c:v>
                </c:pt>
                <c:pt idx="5">
                  <c:v>30733.307091199997</c:v>
                </c:pt>
                <c:pt idx="6">
                  <c:v>30118.640949375997</c:v>
                </c:pt>
                <c:pt idx="7">
                  <c:v>29516.268130388478</c:v>
                </c:pt>
                <c:pt idx="8">
                  <c:v>28925.942767780707</c:v>
                </c:pt>
                <c:pt idx="9">
                  <c:v>28347.423912425093</c:v>
                </c:pt>
                <c:pt idx="10">
                  <c:v>13890.237717088296</c:v>
                </c:pt>
                <c:pt idx="11">
                  <c:v>13751.335339917412</c:v>
                </c:pt>
                <c:pt idx="12">
                  <c:v>13613.82198651824</c:v>
                </c:pt>
                <c:pt idx="13">
                  <c:v>13477.683766653055</c:v>
                </c:pt>
                <c:pt idx="14">
                  <c:v>13342.906928986526</c:v>
                </c:pt>
                <c:pt idx="15">
                  <c:v>13209.477859696661</c:v>
                </c:pt>
                <c:pt idx="16">
                  <c:v>13077.383081099693</c:v>
                </c:pt>
                <c:pt idx="17">
                  <c:v>12946.609250288697</c:v>
                </c:pt>
                <c:pt idx="18">
                  <c:v>12817.143157785809</c:v>
                </c:pt>
                <c:pt idx="19">
                  <c:v>12688.971726207952</c:v>
                </c:pt>
                <c:pt idx="20">
                  <c:v>12562.082008945872</c:v>
                </c:pt>
                <c:pt idx="21">
                  <c:v>12436.461188856414</c:v>
                </c:pt>
                <c:pt idx="22">
                  <c:v>12312.09657696785</c:v>
                </c:pt>
                <c:pt idx="23">
                  <c:v>12188.975611198171</c:v>
                </c:pt>
                <c:pt idx="24">
                  <c:v>12067.08585508619</c:v>
                </c:pt>
                <c:pt idx="25">
                  <c:v>11946.414996535328</c:v>
                </c:pt>
                <c:pt idx="26">
                  <c:v>11826.950846569976</c:v>
                </c:pt>
                <c:pt idx="27">
                  <c:v>11708.681338104276</c:v>
                </c:pt>
                <c:pt idx="28">
                  <c:v>11591.594524723234</c:v>
                </c:pt>
                <c:pt idx="29">
                  <c:v>11475.678579476002</c:v>
                </c:pt>
              </c:numCache>
            </c:numRef>
          </c:val>
        </c:ser>
        <c:ser>
          <c:idx val="3"/>
          <c:order val="3"/>
          <c:tx>
            <c:strRef>
              <c:f>Sheet1!$E$22</c:f>
              <c:strCache>
                <c:ptCount val="1"/>
                <c:pt idx="0">
                  <c:v>Amortering 2 (2018)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Sheet1!$E$23:$E$52</c:f>
              <c:numCache>
                <c:formatCode>_-* #\ ##0\ "kr"_-;\-* #\ ##0\ "kr"_-;_-* "-"??\ "kr"_-;_-@_-</c:formatCode>
                <c:ptCount val="30"/>
                <c:pt idx="0">
                  <c:v>17000</c:v>
                </c:pt>
                <c:pt idx="1">
                  <c:v>16660</c:v>
                </c:pt>
                <c:pt idx="2">
                  <c:v>16326.800000000001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</c:ser>
        <c:ser>
          <c:idx val="5"/>
          <c:order val="5"/>
          <c:tx>
            <c:strRef>
              <c:f>Sheet1!$G$22</c:f>
              <c:strCache>
                <c:ptCount val="1"/>
                <c:pt idx="0">
                  <c:v>Räntekostnad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Sheet1!$G$23:$G$52</c:f>
              <c:numCache>
                <c:formatCode>_-* #\ ##0\ "kr"_-;\-* #\ ##0\ "kr"_-;_-* "-"??\ "kr"_-;_-@_-</c:formatCode>
                <c:ptCount val="30"/>
                <c:pt idx="0">
                  <c:v>25500</c:v>
                </c:pt>
                <c:pt idx="1">
                  <c:v>25823</c:v>
                </c:pt>
                <c:pt idx="2">
                  <c:v>26122.880000000001</c:v>
                </c:pt>
                <c:pt idx="3">
                  <c:v>26400.435600000001</c:v>
                </c:pt>
                <c:pt idx="4">
                  <c:v>26656.439824000001</c:v>
                </c:pt>
                <c:pt idx="5">
                  <c:v>26891.643704800001</c:v>
                </c:pt>
                <c:pt idx="6">
                  <c:v>27106.776854438402</c:v>
                </c:pt>
                <c:pt idx="7">
                  <c:v>27302.548020609345</c:v>
                </c:pt>
                <c:pt idx="8">
                  <c:v>27479.645629391674</c:v>
                </c:pt>
                <c:pt idx="9">
                  <c:v>27638.738314614471</c:v>
                </c:pt>
                <c:pt idx="10">
                  <c:v>27780.475434176598</c:v>
                </c:pt>
                <c:pt idx="11">
                  <c:v>28190.237446830703</c:v>
                </c:pt>
                <c:pt idx="12">
                  <c:v>28589.026171688307</c:v>
                </c:pt>
                <c:pt idx="13">
                  <c:v>28977.020098304078</c:v>
                </c:pt>
                <c:pt idx="14">
                  <c:v>29354.395243770363</c:v>
                </c:pt>
                <c:pt idx="15">
                  <c:v>29721.325184317491</c:v>
                </c:pt>
                <c:pt idx="16">
                  <c:v>30077.981086529304</c:v>
                </c:pt>
                <c:pt idx="17">
                  <c:v>30424.531738178444</c:v>
                </c:pt>
                <c:pt idx="18">
                  <c:v>30761.143578685951</c:v>
                </c:pt>
                <c:pt idx="19">
                  <c:v>31087.980729209492</c:v>
                </c:pt>
                <c:pt idx="20">
                  <c:v>31405.205022364691</c:v>
                </c:pt>
                <c:pt idx="21">
                  <c:v>31712.976031583868</c:v>
                </c:pt>
                <c:pt idx="22">
                  <c:v>32011.451100116421</c:v>
                </c:pt>
                <c:pt idx="23">
                  <c:v>32300.785369675166</c:v>
                </c:pt>
                <c:pt idx="24">
                  <c:v>32581.131808732724</c:v>
                </c:pt>
                <c:pt idx="25">
                  <c:v>32852.641240472163</c:v>
                </c:pt>
                <c:pt idx="26">
                  <c:v>33115.462370395944</c:v>
                </c:pt>
                <c:pt idx="27">
                  <c:v>33369.741813597197</c:v>
                </c:pt>
                <c:pt idx="28">
                  <c:v>33615.624121697387</c:v>
                </c:pt>
                <c:pt idx="29">
                  <c:v>33853.251809454217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88975184"/>
        <c:axId val="588975576"/>
      </c:barChart>
      <c:lineChart>
        <c:grouping val="standard"/>
        <c:varyColors val="0"/>
        <c:ser>
          <c:idx val="7"/>
          <c:order val="7"/>
          <c:tx>
            <c:strRef>
              <c:f>Sheet1!$J$22</c:f>
              <c:strCache>
                <c:ptCount val="1"/>
                <c:pt idx="0">
                  <c:v>Total månadskostnad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v-S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Sheet1!$J$23:$J$52</c:f>
              <c:numCache>
                <c:formatCode>_-* #\ ##0\ "kr"_-;\-* #\ ##0\ "kr"_-;_-* "-"??\ "kr"_-;_-@_-</c:formatCode>
                <c:ptCount val="30"/>
                <c:pt idx="0">
                  <c:v>6375</c:v>
                </c:pt>
                <c:pt idx="1">
                  <c:v>6316.916666666667</c:v>
                </c:pt>
                <c:pt idx="2">
                  <c:v>6258.6066666666666</c:v>
                </c:pt>
                <c:pt idx="3">
                  <c:v>4866.7469666666666</c:v>
                </c:pt>
                <c:pt idx="4">
                  <c:v>4834.7464386666661</c:v>
                </c:pt>
                <c:pt idx="5">
                  <c:v>4802.0792329999995</c:v>
                </c:pt>
                <c:pt idx="6">
                  <c:v>4768.7848169845338</c:v>
                </c:pt>
                <c:pt idx="7">
                  <c:v>4734.9013459164853</c:v>
                </c:pt>
                <c:pt idx="8">
                  <c:v>4700.4656997643651</c:v>
                </c:pt>
                <c:pt idx="9">
                  <c:v>4665.5135189199636</c:v>
                </c:pt>
                <c:pt idx="10">
                  <c:v>3472.5594292720743</c:v>
                </c:pt>
                <c:pt idx="11">
                  <c:v>3495.1310655623433</c:v>
                </c:pt>
                <c:pt idx="12">
                  <c:v>3516.9040131838788</c:v>
                </c:pt>
                <c:pt idx="13">
                  <c:v>3537.8919887464276</c:v>
                </c:pt>
                <c:pt idx="14">
                  <c:v>3558.1085143964069</c:v>
                </c:pt>
                <c:pt idx="15">
                  <c:v>3577.5669203345128</c:v>
                </c:pt>
                <c:pt idx="16">
                  <c:v>3596.2803473024164</c:v>
                </c:pt>
                <c:pt idx="17">
                  <c:v>3614.2617490389289</c:v>
                </c:pt>
                <c:pt idx="18">
                  <c:v>3631.5238947059802</c:v>
                </c:pt>
                <c:pt idx="19">
                  <c:v>3648.0793712847867</c:v>
                </c:pt>
                <c:pt idx="20">
                  <c:v>3663.9405859425474</c:v>
                </c:pt>
                <c:pt idx="21">
                  <c:v>3679.1197683700234</c:v>
                </c:pt>
                <c:pt idx="22">
                  <c:v>3693.6289730903559</c:v>
                </c:pt>
                <c:pt idx="23">
                  <c:v>3707.4800817394448</c:v>
                </c:pt>
                <c:pt idx="24">
                  <c:v>3720.6848053182425</c:v>
                </c:pt>
                <c:pt idx="25">
                  <c:v>3733.2546864172909</c:v>
                </c:pt>
                <c:pt idx="26">
                  <c:v>3745.2011014138266</c:v>
                </c:pt>
                <c:pt idx="27">
                  <c:v>3756.5352626417894</c:v>
                </c:pt>
                <c:pt idx="28">
                  <c:v>3767.2682205350516</c:v>
                </c:pt>
                <c:pt idx="29">
                  <c:v>3777.4108657441848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8975184"/>
        <c:axId val="58897557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Sheet1!$B$22</c15:sqref>
                        </c15:formulaRef>
                      </c:ext>
                    </c:extLst>
                    <c:strCache>
                      <c:ptCount val="1"/>
                      <c:pt idx="0">
                        <c:v>Lån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Sheet1!$B$23:$B$52</c15:sqref>
                        </c15:formulaRef>
                      </c:ext>
                    </c:extLst>
                    <c:numCache>
                      <c:formatCode>_-* #\ ##0\ "kr"_-;\-* #\ ##0\ "kr"_-;_-* "-"??\ "kr"_-;_-@_-</c:formatCode>
                      <c:ptCount val="30"/>
                      <c:pt idx="0">
                        <c:v>1700000</c:v>
                      </c:pt>
                      <c:pt idx="1">
                        <c:v>1666000</c:v>
                      </c:pt>
                      <c:pt idx="2">
                        <c:v>1632680</c:v>
                      </c:pt>
                      <c:pt idx="3">
                        <c:v>1600026.4</c:v>
                      </c:pt>
                      <c:pt idx="4">
                        <c:v>1568025.872</c:v>
                      </c:pt>
                      <c:pt idx="5">
                        <c:v>1536665.3545599999</c:v>
                      </c:pt>
                      <c:pt idx="6">
                        <c:v>1505932.0474687999</c:v>
                      </c:pt>
                      <c:pt idx="7">
                        <c:v>1475813.4065194239</c:v>
                      </c:pt>
                      <c:pt idx="8">
                        <c:v>1446297.1383890354</c:v>
                      </c:pt>
                      <c:pt idx="9">
                        <c:v>1417371.1956212546</c:v>
                      </c:pt>
                      <c:pt idx="10">
                        <c:v>1389023.7717088296</c:v>
                      </c:pt>
                      <c:pt idx="11">
                        <c:v>1375133.5339917412</c:v>
                      </c:pt>
                      <c:pt idx="12">
                        <c:v>1361382.1986518239</c:v>
                      </c:pt>
                      <c:pt idx="13">
                        <c:v>1347768.3766653056</c:v>
                      </c:pt>
                      <c:pt idx="14">
                        <c:v>1334290.6928986525</c:v>
                      </c:pt>
                      <c:pt idx="15">
                        <c:v>1320947.785969666</c:v>
                      </c:pt>
                      <c:pt idx="16">
                        <c:v>1307738.3081099694</c:v>
                      </c:pt>
                      <c:pt idx="17">
                        <c:v>1294660.9250288696</c:v>
                      </c:pt>
                      <c:pt idx="18">
                        <c:v>1281714.315778581</c:v>
                      </c:pt>
                      <c:pt idx="19">
                        <c:v>1268897.1726207952</c:v>
                      </c:pt>
                      <c:pt idx="20">
                        <c:v>1256208.2008945872</c:v>
                      </c:pt>
                      <c:pt idx="21">
                        <c:v>1243646.1188856415</c:v>
                      </c:pt>
                      <c:pt idx="22">
                        <c:v>1231209.6576967849</c:v>
                      </c:pt>
                      <c:pt idx="23">
                        <c:v>1218897.5611198172</c:v>
                      </c:pt>
                      <c:pt idx="24">
                        <c:v>1206708.585508619</c:v>
                      </c:pt>
                      <c:pt idx="25">
                        <c:v>1194641.4996535329</c:v>
                      </c:pt>
                      <c:pt idx="26">
                        <c:v>1182695.0846569976</c:v>
                      </c:pt>
                      <c:pt idx="27">
                        <c:v>1170868.1338104275</c:v>
                      </c:pt>
                      <c:pt idx="28">
                        <c:v>1159159.4524723233</c:v>
                      </c:pt>
                      <c:pt idx="29">
                        <c:v>1147567.8579476001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Sheet1!$F$22</c15:sqref>
                        </c15:formulaRef>
                      </c:ext>
                    </c:extLst>
                    <c:strCache>
                      <c:ptCount val="1"/>
                      <c:pt idx="0">
                        <c:v>Amortering, totalt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Sheet1!$F$23:$F$52</c15:sqref>
                        </c15:formulaRef>
                      </c:ext>
                    </c:extLst>
                    <c:numCache>
                      <c:formatCode>_-* #\ ##0\ "kr"_-;\-* #\ ##0\ "kr"_-;_-* "-"??\ "kr"_-;_-@_-</c:formatCode>
                      <c:ptCount val="30"/>
                      <c:pt idx="0">
                        <c:v>51000</c:v>
                      </c:pt>
                      <c:pt idx="1">
                        <c:v>49980</c:v>
                      </c:pt>
                      <c:pt idx="2">
                        <c:v>48980.4</c:v>
                      </c:pt>
                      <c:pt idx="3">
                        <c:v>32000.527999999998</c:v>
                      </c:pt>
                      <c:pt idx="4">
                        <c:v>31360.51744</c:v>
                      </c:pt>
                      <c:pt idx="5">
                        <c:v>30733.307091199997</c:v>
                      </c:pt>
                      <c:pt idx="6">
                        <c:v>30118.640949375997</c:v>
                      </c:pt>
                      <c:pt idx="7">
                        <c:v>29516.268130388478</c:v>
                      </c:pt>
                      <c:pt idx="8">
                        <c:v>28925.942767780707</c:v>
                      </c:pt>
                      <c:pt idx="9">
                        <c:v>28347.423912425093</c:v>
                      </c:pt>
                      <c:pt idx="10">
                        <c:v>13890.237717088296</c:v>
                      </c:pt>
                      <c:pt idx="11">
                        <c:v>13751.335339917412</c:v>
                      </c:pt>
                      <c:pt idx="12">
                        <c:v>13613.82198651824</c:v>
                      </c:pt>
                      <c:pt idx="13">
                        <c:v>13477.683766653055</c:v>
                      </c:pt>
                      <c:pt idx="14">
                        <c:v>13342.906928986526</c:v>
                      </c:pt>
                      <c:pt idx="15">
                        <c:v>13209.477859696661</c:v>
                      </c:pt>
                      <c:pt idx="16">
                        <c:v>13077.383081099693</c:v>
                      </c:pt>
                      <c:pt idx="17">
                        <c:v>12946.609250288697</c:v>
                      </c:pt>
                      <c:pt idx="18">
                        <c:v>12817.143157785809</c:v>
                      </c:pt>
                      <c:pt idx="19">
                        <c:v>12688.971726207952</c:v>
                      </c:pt>
                      <c:pt idx="20">
                        <c:v>12562.082008945872</c:v>
                      </c:pt>
                      <c:pt idx="21">
                        <c:v>12436.461188856414</c:v>
                      </c:pt>
                      <c:pt idx="22">
                        <c:v>12312.09657696785</c:v>
                      </c:pt>
                      <c:pt idx="23">
                        <c:v>12188.975611198171</c:v>
                      </c:pt>
                      <c:pt idx="24">
                        <c:v>12067.08585508619</c:v>
                      </c:pt>
                      <c:pt idx="25">
                        <c:v>11946.414996535328</c:v>
                      </c:pt>
                      <c:pt idx="26">
                        <c:v>11826.950846569976</c:v>
                      </c:pt>
                      <c:pt idx="27">
                        <c:v>11708.681338104276</c:v>
                      </c:pt>
                      <c:pt idx="28">
                        <c:v>11591.594524723234</c:v>
                      </c:pt>
                      <c:pt idx="29">
                        <c:v>11475.678579476002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Sheet1!$I$22</c15:sqref>
                        </c15:formulaRef>
                      </c:ext>
                    </c:extLst>
                    <c:strCache>
                      <c:ptCount val="1"/>
                      <c:pt idx="0">
                        <c:v>Total årskostnad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Sheet1!$I$23:$I$52</c15:sqref>
                        </c15:formulaRef>
                      </c:ext>
                    </c:extLst>
                    <c:numCache>
                      <c:formatCode>_-* #\ ##0\ "kr"_-;\-* #\ ##0\ "kr"_-;_-* "-"??\ "kr"_-;_-@_-</c:formatCode>
                      <c:ptCount val="30"/>
                      <c:pt idx="0">
                        <c:v>76500</c:v>
                      </c:pt>
                      <c:pt idx="1">
                        <c:v>75803</c:v>
                      </c:pt>
                      <c:pt idx="2">
                        <c:v>75103.28</c:v>
                      </c:pt>
                      <c:pt idx="3">
                        <c:v>58400.963600000003</c:v>
                      </c:pt>
                      <c:pt idx="4">
                        <c:v>58016.957263999997</c:v>
                      </c:pt>
                      <c:pt idx="5">
                        <c:v>57624.950795999997</c:v>
                      </c:pt>
                      <c:pt idx="6">
                        <c:v>57225.417803814402</c:v>
                      </c:pt>
                      <c:pt idx="7">
                        <c:v>56818.816150997824</c:v>
                      </c:pt>
                      <c:pt idx="8">
                        <c:v>56405.588397172382</c:v>
                      </c:pt>
                      <c:pt idx="9">
                        <c:v>55986.16222703956</c:v>
                      </c:pt>
                      <c:pt idx="10">
                        <c:v>41670.713151264892</c:v>
                      </c:pt>
                      <c:pt idx="11">
                        <c:v>41941.572786748118</c:v>
                      </c:pt>
                      <c:pt idx="12">
                        <c:v>42202.848158206543</c:v>
                      </c:pt>
                      <c:pt idx="13">
                        <c:v>42454.703864957133</c:v>
                      </c:pt>
                      <c:pt idx="14">
                        <c:v>42697.302172756885</c:v>
                      </c:pt>
                      <c:pt idx="15">
                        <c:v>42930.803044014152</c:v>
                      </c:pt>
                      <c:pt idx="16">
                        <c:v>43155.364167628999</c:v>
                      </c:pt>
                      <c:pt idx="17">
                        <c:v>43371.140988467145</c:v>
                      </c:pt>
                      <c:pt idx="18">
                        <c:v>43578.28673647176</c:v>
                      </c:pt>
                      <c:pt idx="19">
                        <c:v>43776.952455417442</c:v>
                      </c:pt>
                      <c:pt idx="20">
                        <c:v>43967.287031310567</c:v>
                      </c:pt>
                      <c:pt idx="21">
                        <c:v>44149.437220440283</c:v>
                      </c:pt>
                      <c:pt idx="22">
                        <c:v>44323.547677084272</c:v>
                      </c:pt>
                      <c:pt idx="23">
                        <c:v>44489.76098087334</c:v>
                      </c:pt>
                      <c:pt idx="24">
                        <c:v>44648.217663818912</c:v>
                      </c:pt>
                      <c:pt idx="25">
                        <c:v>44799.056237007491</c:v>
                      </c:pt>
                      <c:pt idx="26">
                        <c:v>44942.413216965921</c:v>
                      </c:pt>
                      <c:pt idx="27">
                        <c:v>45078.42315170147</c:v>
                      </c:pt>
                      <c:pt idx="28">
                        <c:v>45207.218646420617</c:v>
                      </c:pt>
                      <c:pt idx="29">
                        <c:v>45328.930388930217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lineChart>
        <c:grouping val="stacked"/>
        <c:varyColors val="0"/>
        <c:ser>
          <c:idx val="1"/>
          <c:order val="1"/>
          <c:tx>
            <c:strRef>
              <c:f>Sheet1!$C$22</c:f>
              <c:strCache>
                <c:ptCount val="1"/>
                <c:pt idx="0">
                  <c:v>Belåningsgrad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5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v-S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Sheet1!$C$23:$C$52</c:f>
              <c:numCache>
                <c:formatCode>0%</c:formatCode>
                <c:ptCount val="30"/>
                <c:pt idx="0">
                  <c:v>0.85</c:v>
                </c:pt>
                <c:pt idx="1">
                  <c:v>0.83299999999999996</c:v>
                </c:pt>
                <c:pt idx="2">
                  <c:v>0.81633999999999995</c:v>
                </c:pt>
                <c:pt idx="3">
                  <c:v>0.80001319999999998</c:v>
                </c:pt>
                <c:pt idx="4">
                  <c:v>0.78401293599999999</c:v>
                </c:pt>
                <c:pt idx="5">
                  <c:v>0.76833267727999999</c:v>
                </c:pt>
                <c:pt idx="6">
                  <c:v>0.75296602373439991</c:v>
                </c:pt>
                <c:pt idx="7">
                  <c:v>0.73790670325971197</c:v>
                </c:pt>
                <c:pt idx="8">
                  <c:v>0.72314856919451764</c:v>
                </c:pt>
                <c:pt idx="9">
                  <c:v>0.70868559781062734</c:v>
                </c:pt>
                <c:pt idx="10">
                  <c:v>0.69451188585441481</c:v>
                </c:pt>
                <c:pt idx="11">
                  <c:v>0.6875667669958706</c:v>
                </c:pt>
                <c:pt idx="12">
                  <c:v>0.68069109932591199</c:v>
                </c:pt>
                <c:pt idx="13">
                  <c:v>0.67388418833265284</c:v>
                </c:pt>
                <c:pt idx="14">
                  <c:v>0.66714534644932622</c:v>
                </c:pt>
                <c:pt idx="15">
                  <c:v>0.66047389298483294</c:v>
                </c:pt>
                <c:pt idx="16">
                  <c:v>0.65386915405498469</c:v>
                </c:pt>
                <c:pt idx="17">
                  <c:v>0.64733046251443482</c:v>
                </c:pt>
                <c:pt idx="18">
                  <c:v>0.64085715788929043</c:v>
                </c:pt>
                <c:pt idx="19">
                  <c:v>0.63444858631039758</c:v>
                </c:pt>
                <c:pt idx="20">
                  <c:v>0.62810410044729359</c:v>
                </c:pt>
                <c:pt idx="21">
                  <c:v>0.62182305944282068</c:v>
                </c:pt>
                <c:pt idx="22">
                  <c:v>0.61560482884839252</c:v>
                </c:pt>
                <c:pt idx="23">
                  <c:v>0.60944878055990859</c:v>
                </c:pt>
                <c:pt idx="24">
                  <c:v>0.60335429275430952</c:v>
                </c:pt>
                <c:pt idx="25">
                  <c:v>0.59732074982676642</c:v>
                </c:pt>
                <c:pt idx="26">
                  <c:v>0.59134754232849884</c:v>
                </c:pt>
                <c:pt idx="27">
                  <c:v>0.58543406690521371</c:v>
                </c:pt>
                <c:pt idx="28">
                  <c:v>0.57957972623616161</c:v>
                </c:pt>
                <c:pt idx="29">
                  <c:v>0.57378392897380004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8976360"/>
        <c:axId val="588975968"/>
      </c:lineChart>
      <c:catAx>
        <c:axId val="588975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/>
                  <a:t>År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88975576"/>
        <c:crosses val="autoZero"/>
        <c:auto val="1"/>
        <c:lblAlgn val="ctr"/>
        <c:lblOffset val="100"/>
        <c:noMultiLvlLbl val="0"/>
      </c:catAx>
      <c:valAx>
        <c:axId val="588975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/>
                  <a:t>Årskostnad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_(&quot;kr&quot;* #,##0_);_(&quot;kr&quot;* \(#,##0\);_(&quot;kr&quot;* &quot;-&quot;_);_(@_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88975184"/>
        <c:crosses val="autoZero"/>
        <c:crossBetween val="between"/>
        <c:majorUnit val="25000"/>
      </c:valAx>
      <c:valAx>
        <c:axId val="588975968"/>
        <c:scaling>
          <c:orientation val="minMax"/>
          <c:max val="1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/>
                  <a:t>Belåningsgrad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88976360"/>
        <c:crosses val="max"/>
        <c:crossBetween val="between"/>
      </c:valAx>
      <c:catAx>
        <c:axId val="588976360"/>
        <c:scaling>
          <c:orientation val="minMax"/>
        </c:scaling>
        <c:delete val="1"/>
        <c:axPos val="b"/>
        <c:majorTickMark val="out"/>
        <c:minorTickMark val="none"/>
        <c:tickLblPos val="nextTo"/>
        <c:crossAx val="5889759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343989</xdr:colOff>
      <xdr:row>3</xdr:row>
      <xdr:rowOff>83820</xdr:rowOff>
    </xdr:from>
    <xdr:to>
      <xdr:col>23</xdr:col>
      <xdr:colOff>128452</xdr:colOff>
      <xdr:row>37</xdr:row>
      <xdr:rowOff>129540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OWI 2015">
  <a:themeElements>
    <a:clrScheme name="COWI 2015">
      <a:dk1>
        <a:srgbClr val="000000"/>
      </a:dk1>
      <a:lt1>
        <a:srgbClr val="FFFFFF"/>
      </a:lt1>
      <a:dk2>
        <a:srgbClr val="58595B"/>
      </a:dk2>
      <a:lt2>
        <a:srgbClr val="D0C7BD"/>
      </a:lt2>
      <a:accent1>
        <a:srgbClr val="435A69"/>
      </a:accent1>
      <a:accent2>
        <a:srgbClr val="9DB8AF"/>
      </a:accent2>
      <a:accent3>
        <a:srgbClr val="F04E23"/>
      </a:accent3>
      <a:accent4>
        <a:srgbClr val="B3D455"/>
      </a:accent4>
      <a:accent5>
        <a:srgbClr val="009CDE"/>
      </a:accent5>
      <a:accent6>
        <a:srgbClr val="FBDB65"/>
      </a:accent6>
      <a:hlink>
        <a:srgbClr val="F04E23"/>
      </a:hlink>
      <a:folHlink>
        <a:srgbClr val="867E78"/>
      </a:folHlink>
    </a:clrScheme>
    <a:fontScheme name="COWI 2015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COWI 2015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COWI 2015" id="{C7D874C8-2039-466C-AD55-84BC20614C70}" vid="{A091C50E-1C2A-4C41-BA23-8AE5D2A8BD9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zoomScale="70" zoomScaleNormal="70" workbookViewId="0">
      <selection activeCell="B4" sqref="B4"/>
    </sheetView>
  </sheetViews>
  <sheetFormatPr defaultRowHeight="11.4" x14ac:dyDescent="0.2"/>
  <cols>
    <col min="1" max="1" width="22" bestFit="1" customWidth="1"/>
    <col min="2" max="2" width="15.8984375" bestFit="1" customWidth="1"/>
    <col min="3" max="3" width="10.796875" bestFit="1" customWidth="1"/>
    <col min="4" max="4" width="10.69921875" bestFit="1" customWidth="1"/>
    <col min="5" max="5" width="14.296875" bestFit="1" customWidth="1"/>
    <col min="6" max="6" width="11.19921875" bestFit="1" customWidth="1"/>
    <col min="7" max="7" width="13.3984375" bestFit="1" customWidth="1"/>
    <col min="9" max="9" width="10.796875" bestFit="1" customWidth="1"/>
    <col min="10" max="10" width="9.796875" bestFit="1" customWidth="1"/>
  </cols>
  <sheetData>
    <row r="1" spans="1:5" x14ac:dyDescent="0.2">
      <c r="A1" t="s">
        <v>23</v>
      </c>
    </row>
    <row r="3" spans="1:5" x14ac:dyDescent="0.2">
      <c r="A3" t="s">
        <v>17</v>
      </c>
      <c r="B3" s="1">
        <v>2000000</v>
      </c>
    </row>
    <row r="4" spans="1:5" x14ac:dyDescent="0.2">
      <c r="A4" t="s">
        <v>18</v>
      </c>
      <c r="B4" s="2">
        <v>0.85</v>
      </c>
      <c r="C4" t="s">
        <v>20</v>
      </c>
    </row>
    <row r="5" spans="1:5" x14ac:dyDescent="0.2">
      <c r="B5" s="4">
        <f>B4*B3</f>
        <v>1700000</v>
      </c>
    </row>
    <row r="6" spans="1:5" x14ac:dyDescent="0.2">
      <c r="A6" t="s">
        <v>2</v>
      </c>
      <c r="B6" s="1">
        <v>30000</v>
      </c>
    </row>
    <row r="7" spans="1:5" x14ac:dyDescent="0.2">
      <c r="A7" t="s">
        <v>3</v>
      </c>
      <c r="B7" s="1">
        <v>0</v>
      </c>
    </row>
    <row r="8" spans="1:5" x14ac:dyDescent="0.2">
      <c r="A8" t="s">
        <v>1</v>
      </c>
      <c r="B8" s="3">
        <f>(B6*12+B7*12)*4.5</f>
        <v>1620000</v>
      </c>
    </row>
    <row r="10" spans="1:5" x14ac:dyDescent="0.2">
      <c r="A10" t="s">
        <v>4</v>
      </c>
      <c r="B10" s="5">
        <f>IF(B4&gt;70%,B5*2%,B5*1%)</f>
        <v>34000</v>
      </c>
      <c r="C10" t="s">
        <v>5</v>
      </c>
      <c r="D10" s="6">
        <f>B10/B5</f>
        <v>0.02</v>
      </c>
      <c r="E10" t="s">
        <v>24</v>
      </c>
    </row>
    <row r="11" spans="1:5" x14ac:dyDescent="0.2">
      <c r="B11" s="4">
        <f>B10/12</f>
        <v>2833.3333333333335</v>
      </c>
      <c r="C11" t="s">
        <v>6</v>
      </c>
    </row>
    <row r="12" spans="1:5" x14ac:dyDescent="0.2">
      <c r="A12" t="s">
        <v>21</v>
      </c>
      <c r="B12" s="4">
        <f>IF(B8&lt;B5,1%*B5,0)</f>
        <v>17000</v>
      </c>
      <c r="C12" t="s">
        <v>5</v>
      </c>
      <c r="D12" s="6">
        <f>B12/B5</f>
        <v>0.01</v>
      </c>
      <c r="E12" t="s">
        <v>25</v>
      </c>
    </row>
    <row r="13" spans="1:5" x14ac:dyDescent="0.2">
      <c r="B13" s="4">
        <f>B12/12</f>
        <v>1416.6666666666667</v>
      </c>
      <c r="C13" t="s">
        <v>6</v>
      </c>
    </row>
    <row r="14" spans="1:5" x14ac:dyDescent="0.2">
      <c r="A14" t="s">
        <v>7</v>
      </c>
      <c r="B14" s="4">
        <f>B10+B12</f>
        <v>51000</v>
      </c>
      <c r="C14" t="s">
        <v>5</v>
      </c>
      <c r="D14" s="6">
        <f>B14/B5</f>
        <v>0.03</v>
      </c>
    </row>
    <row r="15" spans="1:5" x14ac:dyDescent="0.2">
      <c r="B15" s="4">
        <f>B14/12</f>
        <v>4250</v>
      </c>
      <c r="C15" t="s">
        <v>6</v>
      </c>
    </row>
    <row r="16" spans="1:5" x14ac:dyDescent="0.2">
      <c r="A16" t="s">
        <v>8</v>
      </c>
      <c r="B16" s="4">
        <f>B5*D16</f>
        <v>25500</v>
      </c>
      <c r="C16" t="s">
        <v>5</v>
      </c>
      <c r="D16" s="10">
        <v>1.4999999999999999E-2</v>
      </c>
      <c r="E16" t="s">
        <v>19</v>
      </c>
    </row>
    <row r="17" spans="1:10" x14ac:dyDescent="0.2">
      <c r="B17" s="4">
        <f>B16/12</f>
        <v>2125</v>
      </c>
      <c r="C17" t="s">
        <v>6</v>
      </c>
    </row>
    <row r="19" spans="1:10" x14ac:dyDescent="0.2">
      <c r="A19" t="s">
        <v>9</v>
      </c>
      <c r="B19" s="4">
        <f>B16+B14</f>
        <v>76500</v>
      </c>
      <c r="C19" t="s">
        <v>5</v>
      </c>
    </row>
    <row r="20" spans="1:10" x14ac:dyDescent="0.2">
      <c r="B20" s="4">
        <f>B19/12</f>
        <v>6375</v>
      </c>
      <c r="C20" t="s">
        <v>6</v>
      </c>
    </row>
    <row r="22" spans="1:10" x14ac:dyDescent="0.2">
      <c r="A22" s="7" t="s">
        <v>10</v>
      </c>
      <c r="B22" s="7" t="s">
        <v>0</v>
      </c>
      <c r="C22" s="7" t="s">
        <v>16</v>
      </c>
      <c r="D22" s="7" t="s">
        <v>11</v>
      </c>
      <c r="E22" s="7" t="s">
        <v>22</v>
      </c>
      <c r="F22" s="7" t="s">
        <v>13</v>
      </c>
      <c r="G22" s="7" t="s">
        <v>12</v>
      </c>
      <c r="H22" s="7" t="s">
        <v>8</v>
      </c>
      <c r="I22" s="7" t="s">
        <v>14</v>
      </c>
      <c r="J22" s="7" t="s">
        <v>15</v>
      </c>
    </row>
    <row r="23" spans="1:10" x14ac:dyDescent="0.2">
      <c r="A23" s="7">
        <v>1</v>
      </c>
      <c r="B23" s="4">
        <f>B5</f>
        <v>1700000</v>
      </c>
      <c r="C23" s="8">
        <f>B4</f>
        <v>0.85</v>
      </c>
      <c r="D23" s="4">
        <f>IF(B23&gt;70%,B23*2%,B23*1%)</f>
        <v>34000</v>
      </c>
      <c r="E23" s="4">
        <f>IF(B8&lt;B23,1%*B23,0)</f>
        <v>17000</v>
      </c>
      <c r="F23" s="4">
        <f>SUM(D23:E23)</f>
        <v>51000</v>
      </c>
      <c r="G23" s="4">
        <f>B23*H23</f>
        <v>25500</v>
      </c>
      <c r="H23" s="9">
        <f>D16</f>
        <v>1.4999999999999999E-2</v>
      </c>
      <c r="I23" s="4">
        <f>F23+G23</f>
        <v>76500</v>
      </c>
      <c r="J23" s="4">
        <f>I23/12</f>
        <v>6375</v>
      </c>
    </row>
    <row r="24" spans="1:10" x14ac:dyDescent="0.2">
      <c r="A24" s="7">
        <v>2</v>
      </c>
      <c r="B24" s="4">
        <f>B23-D23</f>
        <v>1666000</v>
      </c>
      <c r="C24" s="6">
        <f>B24/B$3</f>
        <v>0.83299999999999996</v>
      </c>
      <c r="D24" s="4">
        <f>IF(C24&gt;70%,B24*2%,IF(C24&gt;50%,B24*1%,""))</f>
        <v>33320</v>
      </c>
      <c r="E24" s="4">
        <f>IF(B$8&lt;B24,1%*B24,0)</f>
        <v>16660</v>
      </c>
      <c r="F24" s="4">
        <f>SUM(D24:E24)</f>
        <v>49980</v>
      </c>
      <c r="G24" s="4">
        <f>B24*H24</f>
        <v>25823</v>
      </c>
      <c r="H24" s="9">
        <f>H23+0.05%</f>
        <v>1.55E-2</v>
      </c>
      <c r="I24" s="4">
        <f>F24+G24</f>
        <v>75803</v>
      </c>
      <c r="J24" s="4">
        <f t="shared" ref="J24:J52" si="0">I24/12</f>
        <v>6316.916666666667</v>
      </c>
    </row>
    <row r="25" spans="1:10" x14ac:dyDescent="0.2">
      <c r="A25" s="7">
        <v>3</v>
      </c>
      <c r="B25" s="4">
        <f t="shared" ref="B25:B33" si="1">B24-D24</f>
        <v>1632680</v>
      </c>
      <c r="C25" s="6">
        <f t="shared" ref="C25:C52" si="2">B25/B$3</f>
        <v>0.81633999999999995</v>
      </c>
      <c r="D25" s="4">
        <f t="shared" ref="D25:D52" si="3">IF(C25&gt;70%,B25*2%,IF(C25&gt;50%,B25*1%,""))</f>
        <v>32653.600000000002</v>
      </c>
      <c r="E25" s="4">
        <f t="shared" ref="E25:E33" si="4">IF(B$8&lt;B25,1%*B25,0)</f>
        <v>16326.800000000001</v>
      </c>
      <c r="F25" s="4">
        <f t="shared" ref="F25:F33" si="5">SUM(D25:E25)</f>
        <v>48980.4</v>
      </c>
      <c r="G25" s="4">
        <f t="shared" ref="G25:G33" si="6">B25*H25</f>
        <v>26122.880000000001</v>
      </c>
      <c r="H25" s="9">
        <f t="shared" ref="H25:H52" si="7">H24+0.05%</f>
        <v>1.6E-2</v>
      </c>
      <c r="I25" s="4">
        <f t="shared" ref="I25:I52" si="8">F25+G25</f>
        <v>75103.28</v>
      </c>
      <c r="J25" s="4">
        <f t="shared" si="0"/>
        <v>6258.6066666666666</v>
      </c>
    </row>
    <row r="26" spans="1:10" x14ac:dyDescent="0.2">
      <c r="A26" s="7">
        <v>4</v>
      </c>
      <c r="B26" s="4">
        <f t="shared" si="1"/>
        <v>1600026.4</v>
      </c>
      <c r="C26" s="6">
        <f t="shared" si="2"/>
        <v>0.80001319999999998</v>
      </c>
      <c r="D26" s="4">
        <f t="shared" si="3"/>
        <v>32000.527999999998</v>
      </c>
      <c r="E26" s="4">
        <f t="shared" si="4"/>
        <v>0</v>
      </c>
      <c r="F26" s="4">
        <f t="shared" si="5"/>
        <v>32000.527999999998</v>
      </c>
      <c r="G26" s="4">
        <f t="shared" si="6"/>
        <v>26400.435600000001</v>
      </c>
      <c r="H26" s="9">
        <f t="shared" si="7"/>
        <v>1.6500000000000001E-2</v>
      </c>
      <c r="I26" s="4">
        <f t="shared" si="8"/>
        <v>58400.963600000003</v>
      </c>
      <c r="J26" s="4">
        <f t="shared" si="0"/>
        <v>4866.7469666666666</v>
      </c>
    </row>
    <row r="27" spans="1:10" x14ac:dyDescent="0.2">
      <c r="A27" s="7">
        <v>5</v>
      </c>
      <c r="B27" s="4">
        <f t="shared" si="1"/>
        <v>1568025.872</v>
      </c>
      <c r="C27" s="6">
        <f t="shared" si="2"/>
        <v>0.78401293599999999</v>
      </c>
      <c r="D27" s="4">
        <f t="shared" si="3"/>
        <v>31360.51744</v>
      </c>
      <c r="E27" s="4">
        <f t="shared" si="4"/>
        <v>0</v>
      </c>
      <c r="F27" s="4">
        <f t="shared" si="5"/>
        <v>31360.51744</v>
      </c>
      <c r="G27" s="4">
        <f t="shared" si="6"/>
        <v>26656.439824000001</v>
      </c>
      <c r="H27" s="9">
        <f t="shared" si="7"/>
        <v>1.7000000000000001E-2</v>
      </c>
      <c r="I27" s="4">
        <f t="shared" si="8"/>
        <v>58016.957263999997</v>
      </c>
      <c r="J27" s="4">
        <f t="shared" si="0"/>
        <v>4834.7464386666661</v>
      </c>
    </row>
    <row r="28" spans="1:10" x14ac:dyDescent="0.2">
      <c r="A28" s="7">
        <v>6</v>
      </c>
      <c r="B28" s="4">
        <f t="shared" si="1"/>
        <v>1536665.3545599999</v>
      </c>
      <c r="C28" s="6">
        <f t="shared" si="2"/>
        <v>0.76833267727999999</v>
      </c>
      <c r="D28" s="4">
        <f t="shared" si="3"/>
        <v>30733.307091199997</v>
      </c>
      <c r="E28" s="4">
        <f t="shared" si="4"/>
        <v>0</v>
      </c>
      <c r="F28" s="4">
        <f t="shared" si="5"/>
        <v>30733.307091199997</v>
      </c>
      <c r="G28" s="4">
        <f t="shared" si="6"/>
        <v>26891.643704800001</v>
      </c>
      <c r="H28" s="9">
        <f t="shared" si="7"/>
        <v>1.7500000000000002E-2</v>
      </c>
      <c r="I28" s="4">
        <f t="shared" si="8"/>
        <v>57624.950795999997</v>
      </c>
      <c r="J28" s="4">
        <f t="shared" si="0"/>
        <v>4802.0792329999995</v>
      </c>
    </row>
    <row r="29" spans="1:10" x14ac:dyDescent="0.2">
      <c r="A29" s="7">
        <v>7</v>
      </c>
      <c r="B29" s="4">
        <f t="shared" si="1"/>
        <v>1505932.0474687999</v>
      </c>
      <c r="C29" s="6">
        <f t="shared" si="2"/>
        <v>0.75296602373439991</v>
      </c>
      <c r="D29" s="4">
        <f t="shared" si="3"/>
        <v>30118.640949375997</v>
      </c>
      <c r="E29" s="4">
        <f t="shared" si="4"/>
        <v>0</v>
      </c>
      <c r="F29" s="4">
        <f t="shared" si="5"/>
        <v>30118.640949375997</v>
      </c>
      <c r="G29" s="4">
        <f t="shared" si="6"/>
        <v>27106.776854438402</v>
      </c>
      <c r="H29" s="9">
        <f t="shared" si="7"/>
        <v>1.8000000000000002E-2</v>
      </c>
      <c r="I29" s="4">
        <f t="shared" si="8"/>
        <v>57225.417803814402</v>
      </c>
      <c r="J29" s="4">
        <f t="shared" si="0"/>
        <v>4768.7848169845338</v>
      </c>
    </row>
    <row r="30" spans="1:10" x14ac:dyDescent="0.2">
      <c r="A30" s="7">
        <v>8</v>
      </c>
      <c r="B30" s="4">
        <f t="shared" si="1"/>
        <v>1475813.4065194239</v>
      </c>
      <c r="C30" s="6">
        <f t="shared" si="2"/>
        <v>0.73790670325971197</v>
      </c>
      <c r="D30" s="4">
        <f t="shared" si="3"/>
        <v>29516.268130388478</v>
      </c>
      <c r="E30" s="4">
        <f t="shared" si="4"/>
        <v>0</v>
      </c>
      <c r="F30" s="4">
        <f t="shared" si="5"/>
        <v>29516.268130388478</v>
      </c>
      <c r="G30" s="4">
        <f t="shared" si="6"/>
        <v>27302.548020609345</v>
      </c>
      <c r="H30" s="9">
        <f t="shared" si="7"/>
        <v>1.8500000000000003E-2</v>
      </c>
      <c r="I30" s="4">
        <f t="shared" si="8"/>
        <v>56818.816150997824</v>
      </c>
      <c r="J30" s="4">
        <f t="shared" si="0"/>
        <v>4734.9013459164853</v>
      </c>
    </row>
    <row r="31" spans="1:10" x14ac:dyDescent="0.2">
      <c r="A31" s="7">
        <v>9</v>
      </c>
      <c r="B31" s="4">
        <f t="shared" si="1"/>
        <v>1446297.1383890354</v>
      </c>
      <c r="C31" s="6">
        <f t="shared" si="2"/>
        <v>0.72314856919451764</v>
      </c>
      <c r="D31" s="4">
        <f t="shared" si="3"/>
        <v>28925.942767780707</v>
      </c>
      <c r="E31" s="4">
        <f t="shared" si="4"/>
        <v>0</v>
      </c>
      <c r="F31" s="4">
        <f t="shared" si="5"/>
        <v>28925.942767780707</v>
      </c>
      <c r="G31" s="4">
        <f t="shared" si="6"/>
        <v>27479.645629391674</v>
      </c>
      <c r="H31" s="9">
        <f t="shared" si="7"/>
        <v>1.9000000000000003E-2</v>
      </c>
      <c r="I31" s="4">
        <f t="shared" si="8"/>
        <v>56405.588397172382</v>
      </c>
      <c r="J31" s="4">
        <f t="shared" si="0"/>
        <v>4700.4656997643651</v>
      </c>
    </row>
    <row r="32" spans="1:10" x14ac:dyDescent="0.2">
      <c r="A32" s="7">
        <v>10</v>
      </c>
      <c r="B32" s="4">
        <f t="shared" si="1"/>
        <v>1417371.1956212546</v>
      </c>
      <c r="C32" s="6">
        <f t="shared" si="2"/>
        <v>0.70868559781062734</v>
      </c>
      <c r="D32" s="4">
        <f t="shared" si="3"/>
        <v>28347.423912425093</v>
      </c>
      <c r="E32" s="4">
        <f t="shared" si="4"/>
        <v>0</v>
      </c>
      <c r="F32" s="4">
        <f t="shared" si="5"/>
        <v>28347.423912425093</v>
      </c>
      <c r="G32" s="4">
        <f t="shared" si="6"/>
        <v>27638.738314614471</v>
      </c>
      <c r="H32" s="9">
        <f t="shared" si="7"/>
        <v>1.9500000000000003E-2</v>
      </c>
      <c r="I32" s="4">
        <f t="shared" si="8"/>
        <v>55986.16222703956</v>
      </c>
      <c r="J32" s="4">
        <f t="shared" si="0"/>
        <v>4665.5135189199636</v>
      </c>
    </row>
    <row r="33" spans="1:10" x14ac:dyDescent="0.2">
      <c r="A33" s="7">
        <v>11</v>
      </c>
      <c r="B33" s="4">
        <f t="shared" si="1"/>
        <v>1389023.7717088296</v>
      </c>
      <c r="C33" s="6">
        <f t="shared" si="2"/>
        <v>0.69451188585441481</v>
      </c>
      <c r="D33" s="4">
        <f t="shared" si="3"/>
        <v>13890.237717088296</v>
      </c>
      <c r="E33" s="4">
        <f t="shared" si="4"/>
        <v>0</v>
      </c>
      <c r="F33" s="4">
        <f t="shared" si="5"/>
        <v>13890.237717088296</v>
      </c>
      <c r="G33" s="4">
        <f t="shared" si="6"/>
        <v>27780.475434176598</v>
      </c>
      <c r="H33" s="9">
        <f t="shared" si="7"/>
        <v>2.0000000000000004E-2</v>
      </c>
      <c r="I33" s="4">
        <f t="shared" si="8"/>
        <v>41670.713151264892</v>
      </c>
      <c r="J33" s="4">
        <f t="shared" si="0"/>
        <v>3472.5594292720743</v>
      </c>
    </row>
    <row r="34" spans="1:10" x14ac:dyDescent="0.2">
      <c r="A34" s="7">
        <v>12</v>
      </c>
      <c r="B34" s="4">
        <f t="shared" ref="B34:B52" si="9">B33-D33</f>
        <v>1375133.5339917412</v>
      </c>
      <c r="C34" s="6">
        <f t="shared" si="2"/>
        <v>0.6875667669958706</v>
      </c>
      <c r="D34" s="4">
        <f t="shared" si="3"/>
        <v>13751.335339917412</v>
      </c>
      <c r="E34" s="4">
        <f t="shared" ref="E34:E52" si="10">IF(B$8&lt;B34,1%*B34,0)</f>
        <v>0</v>
      </c>
      <c r="F34" s="4">
        <f t="shared" ref="F34:F52" si="11">SUM(D34:E34)</f>
        <v>13751.335339917412</v>
      </c>
      <c r="G34" s="4">
        <f t="shared" ref="G34:G52" si="12">B34*H34</f>
        <v>28190.237446830703</v>
      </c>
      <c r="H34" s="9">
        <f t="shared" si="7"/>
        <v>2.0500000000000004E-2</v>
      </c>
      <c r="I34" s="4">
        <f t="shared" si="8"/>
        <v>41941.572786748118</v>
      </c>
      <c r="J34" s="4">
        <f t="shared" si="0"/>
        <v>3495.1310655623433</v>
      </c>
    </row>
    <row r="35" spans="1:10" x14ac:dyDescent="0.2">
      <c r="A35" s="7">
        <v>13</v>
      </c>
      <c r="B35" s="4">
        <f t="shared" si="9"/>
        <v>1361382.1986518239</v>
      </c>
      <c r="C35" s="6">
        <f t="shared" si="2"/>
        <v>0.68069109932591199</v>
      </c>
      <c r="D35" s="4">
        <f t="shared" si="3"/>
        <v>13613.82198651824</v>
      </c>
      <c r="E35" s="4">
        <f t="shared" si="10"/>
        <v>0</v>
      </c>
      <c r="F35" s="4">
        <f t="shared" si="11"/>
        <v>13613.82198651824</v>
      </c>
      <c r="G35" s="4">
        <f t="shared" si="12"/>
        <v>28589.026171688307</v>
      </c>
      <c r="H35" s="9">
        <f t="shared" si="7"/>
        <v>2.1000000000000005E-2</v>
      </c>
      <c r="I35" s="4">
        <f t="shared" si="8"/>
        <v>42202.848158206543</v>
      </c>
      <c r="J35" s="4">
        <f t="shared" si="0"/>
        <v>3516.9040131838788</v>
      </c>
    </row>
    <row r="36" spans="1:10" x14ac:dyDescent="0.2">
      <c r="A36" s="7">
        <v>14</v>
      </c>
      <c r="B36" s="4">
        <f t="shared" si="9"/>
        <v>1347768.3766653056</v>
      </c>
      <c r="C36" s="6">
        <f t="shared" si="2"/>
        <v>0.67388418833265284</v>
      </c>
      <c r="D36" s="4">
        <f t="shared" si="3"/>
        <v>13477.683766653055</v>
      </c>
      <c r="E36" s="4">
        <f t="shared" si="10"/>
        <v>0</v>
      </c>
      <c r="F36" s="4">
        <f t="shared" si="11"/>
        <v>13477.683766653055</v>
      </c>
      <c r="G36" s="4">
        <f t="shared" si="12"/>
        <v>28977.020098304078</v>
      </c>
      <c r="H36" s="9">
        <f t="shared" si="7"/>
        <v>2.1500000000000005E-2</v>
      </c>
      <c r="I36" s="4">
        <f t="shared" si="8"/>
        <v>42454.703864957133</v>
      </c>
      <c r="J36" s="4">
        <f t="shared" si="0"/>
        <v>3537.8919887464276</v>
      </c>
    </row>
    <row r="37" spans="1:10" x14ac:dyDescent="0.2">
      <c r="A37" s="7">
        <v>15</v>
      </c>
      <c r="B37" s="4">
        <f t="shared" si="9"/>
        <v>1334290.6928986525</v>
      </c>
      <c r="C37" s="6">
        <f t="shared" si="2"/>
        <v>0.66714534644932622</v>
      </c>
      <c r="D37" s="4">
        <f t="shared" si="3"/>
        <v>13342.906928986526</v>
      </c>
      <c r="E37" s="4">
        <f t="shared" si="10"/>
        <v>0</v>
      </c>
      <c r="F37" s="4">
        <f t="shared" si="11"/>
        <v>13342.906928986526</v>
      </c>
      <c r="G37" s="4">
        <f t="shared" si="12"/>
        <v>29354.395243770363</v>
      </c>
      <c r="H37" s="9">
        <f t="shared" si="7"/>
        <v>2.2000000000000006E-2</v>
      </c>
      <c r="I37" s="4">
        <f t="shared" si="8"/>
        <v>42697.302172756885</v>
      </c>
      <c r="J37" s="4">
        <f t="shared" si="0"/>
        <v>3558.1085143964069</v>
      </c>
    </row>
    <row r="38" spans="1:10" x14ac:dyDescent="0.2">
      <c r="A38" s="7">
        <v>16</v>
      </c>
      <c r="B38" s="4">
        <f t="shared" si="9"/>
        <v>1320947.785969666</v>
      </c>
      <c r="C38" s="6">
        <f t="shared" si="2"/>
        <v>0.66047389298483294</v>
      </c>
      <c r="D38" s="4">
        <f t="shared" si="3"/>
        <v>13209.477859696661</v>
      </c>
      <c r="E38" s="4">
        <f t="shared" si="10"/>
        <v>0</v>
      </c>
      <c r="F38" s="4">
        <f t="shared" si="11"/>
        <v>13209.477859696661</v>
      </c>
      <c r="G38" s="4">
        <f t="shared" si="12"/>
        <v>29721.325184317491</v>
      </c>
      <c r="H38" s="9">
        <f t="shared" si="7"/>
        <v>2.2500000000000006E-2</v>
      </c>
      <c r="I38" s="4">
        <f t="shared" si="8"/>
        <v>42930.803044014152</v>
      </c>
      <c r="J38" s="4">
        <f t="shared" si="0"/>
        <v>3577.5669203345128</v>
      </c>
    </row>
    <row r="39" spans="1:10" x14ac:dyDescent="0.2">
      <c r="A39" s="7">
        <v>17</v>
      </c>
      <c r="B39" s="4">
        <f t="shared" si="9"/>
        <v>1307738.3081099694</v>
      </c>
      <c r="C39" s="6">
        <f t="shared" si="2"/>
        <v>0.65386915405498469</v>
      </c>
      <c r="D39" s="4">
        <f t="shared" si="3"/>
        <v>13077.383081099693</v>
      </c>
      <c r="E39" s="4">
        <f t="shared" si="10"/>
        <v>0</v>
      </c>
      <c r="F39" s="4">
        <f t="shared" si="11"/>
        <v>13077.383081099693</v>
      </c>
      <c r="G39" s="4">
        <f t="shared" si="12"/>
        <v>30077.981086529304</v>
      </c>
      <c r="H39" s="9">
        <f t="shared" si="7"/>
        <v>2.3000000000000007E-2</v>
      </c>
      <c r="I39" s="4">
        <f t="shared" si="8"/>
        <v>43155.364167628999</v>
      </c>
      <c r="J39" s="4">
        <f t="shared" si="0"/>
        <v>3596.2803473024164</v>
      </c>
    </row>
    <row r="40" spans="1:10" x14ac:dyDescent="0.2">
      <c r="A40" s="7">
        <v>18</v>
      </c>
      <c r="B40" s="4">
        <f t="shared" si="9"/>
        <v>1294660.9250288696</v>
      </c>
      <c r="C40" s="6">
        <f t="shared" si="2"/>
        <v>0.64733046251443482</v>
      </c>
      <c r="D40" s="4">
        <f t="shared" si="3"/>
        <v>12946.609250288697</v>
      </c>
      <c r="E40" s="4">
        <f t="shared" si="10"/>
        <v>0</v>
      </c>
      <c r="F40" s="4">
        <f t="shared" si="11"/>
        <v>12946.609250288697</v>
      </c>
      <c r="G40" s="4">
        <f t="shared" si="12"/>
        <v>30424.531738178444</v>
      </c>
      <c r="H40" s="9">
        <f t="shared" si="7"/>
        <v>2.3500000000000007E-2</v>
      </c>
      <c r="I40" s="4">
        <f t="shared" si="8"/>
        <v>43371.140988467145</v>
      </c>
      <c r="J40" s="4">
        <f t="shared" si="0"/>
        <v>3614.2617490389289</v>
      </c>
    </row>
    <row r="41" spans="1:10" x14ac:dyDescent="0.2">
      <c r="A41" s="7">
        <v>19</v>
      </c>
      <c r="B41" s="4">
        <f t="shared" si="9"/>
        <v>1281714.315778581</v>
      </c>
      <c r="C41" s="6">
        <f t="shared" si="2"/>
        <v>0.64085715788929043</v>
      </c>
      <c r="D41" s="4">
        <f t="shared" si="3"/>
        <v>12817.143157785809</v>
      </c>
      <c r="E41" s="4">
        <f t="shared" si="10"/>
        <v>0</v>
      </c>
      <c r="F41" s="4">
        <f t="shared" si="11"/>
        <v>12817.143157785809</v>
      </c>
      <c r="G41" s="4">
        <f t="shared" si="12"/>
        <v>30761.143578685951</v>
      </c>
      <c r="H41" s="9">
        <f t="shared" si="7"/>
        <v>2.4000000000000007E-2</v>
      </c>
      <c r="I41" s="4">
        <f t="shared" si="8"/>
        <v>43578.28673647176</v>
      </c>
      <c r="J41" s="4">
        <f t="shared" si="0"/>
        <v>3631.5238947059802</v>
      </c>
    </row>
    <row r="42" spans="1:10" x14ac:dyDescent="0.2">
      <c r="A42" s="7">
        <v>20</v>
      </c>
      <c r="B42" s="4">
        <f t="shared" si="9"/>
        <v>1268897.1726207952</v>
      </c>
      <c r="C42" s="6">
        <f t="shared" si="2"/>
        <v>0.63444858631039758</v>
      </c>
      <c r="D42" s="4">
        <f t="shared" si="3"/>
        <v>12688.971726207952</v>
      </c>
      <c r="E42" s="4">
        <f t="shared" si="10"/>
        <v>0</v>
      </c>
      <c r="F42" s="4">
        <f t="shared" si="11"/>
        <v>12688.971726207952</v>
      </c>
      <c r="G42" s="4">
        <f t="shared" si="12"/>
        <v>31087.980729209492</v>
      </c>
      <c r="H42" s="9">
        <f t="shared" si="7"/>
        <v>2.4500000000000008E-2</v>
      </c>
      <c r="I42" s="4">
        <f t="shared" si="8"/>
        <v>43776.952455417442</v>
      </c>
      <c r="J42" s="4">
        <f t="shared" si="0"/>
        <v>3648.0793712847867</v>
      </c>
    </row>
    <row r="43" spans="1:10" x14ac:dyDescent="0.2">
      <c r="A43" s="7">
        <v>21</v>
      </c>
      <c r="B43" s="4">
        <f t="shared" si="9"/>
        <v>1256208.2008945872</v>
      </c>
      <c r="C43" s="6">
        <f t="shared" si="2"/>
        <v>0.62810410044729359</v>
      </c>
      <c r="D43" s="4">
        <f t="shared" si="3"/>
        <v>12562.082008945872</v>
      </c>
      <c r="E43" s="4">
        <f t="shared" si="10"/>
        <v>0</v>
      </c>
      <c r="F43" s="4">
        <f t="shared" si="11"/>
        <v>12562.082008945872</v>
      </c>
      <c r="G43" s="4">
        <f t="shared" si="12"/>
        <v>31405.205022364691</v>
      </c>
      <c r="H43" s="9">
        <f t="shared" si="7"/>
        <v>2.5000000000000008E-2</v>
      </c>
      <c r="I43" s="4">
        <f t="shared" si="8"/>
        <v>43967.287031310567</v>
      </c>
      <c r="J43" s="4">
        <f t="shared" si="0"/>
        <v>3663.9405859425474</v>
      </c>
    </row>
    <row r="44" spans="1:10" x14ac:dyDescent="0.2">
      <c r="A44" s="7">
        <v>22</v>
      </c>
      <c r="B44" s="4">
        <f t="shared" si="9"/>
        <v>1243646.1188856415</v>
      </c>
      <c r="C44" s="6">
        <f t="shared" si="2"/>
        <v>0.62182305944282068</v>
      </c>
      <c r="D44" s="4">
        <f t="shared" si="3"/>
        <v>12436.461188856414</v>
      </c>
      <c r="E44" s="4">
        <f t="shared" si="10"/>
        <v>0</v>
      </c>
      <c r="F44" s="4">
        <f t="shared" si="11"/>
        <v>12436.461188856414</v>
      </c>
      <c r="G44" s="4">
        <f t="shared" si="12"/>
        <v>31712.976031583868</v>
      </c>
      <c r="H44" s="9">
        <f t="shared" si="7"/>
        <v>2.5500000000000009E-2</v>
      </c>
      <c r="I44" s="4">
        <f t="shared" si="8"/>
        <v>44149.437220440283</v>
      </c>
      <c r="J44" s="4">
        <f t="shared" si="0"/>
        <v>3679.1197683700234</v>
      </c>
    </row>
    <row r="45" spans="1:10" x14ac:dyDescent="0.2">
      <c r="A45" s="7">
        <v>23</v>
      </c>
      <c r="B45" s="4">
        <f t="shared" si="9"/>
        <v>1231209.6576967849</v>
      </c>
      <c r="C45" s="6">
        <f t="shared" si="2"/>
        <v>0.61560482884839252</v>
      </c>
      <c r="D45" s="4">
        <f t="shared" si="3"/>
        <v>12312.09657696785</v>
      </c>
      <c r="E45" s="4">
        <f t="shared" si="10"/>
        <v>0</v>
      </c>
      <c r="F45" s="4">
        <f t="shared" si="11"/>
        <v>12312.09657696785</v>
      </c>
      <c r="G45" s="4">
        <f t="shared" si="12"/>
        <v>32011.451100116421</v>
      </c>
      <c r="H45" s="9">
        <f t="shared" si="7"/>
        <v>2.6000000000000009E-2</v>
      </c>
      <c r="I45" s="4">
        <f t="shared" si="8"/>
        <v>44323.547677084272</v>
      </c>
      <c r="J45" s="4">
        <f t="shared" si="0"/>
        <v>3693.6289730903559</v>
      </c>
    </row>
    <row r="46" spans="1:10" x14ac:dyDescent="0.2">
      <c r="A46" s="7">
        <v>24</v>
      </c>
      <c r="B46" s="4">
        <f t="shared" si="9"/>
        <v>1218897.5611198172</v>
      </c>
      <c r="C46" s="6">
        <f t="shared" si="2"/>
        <v>0.60944878055990859</v>
      </c>
      <c r="D46" s="4">
        <f t="shared" si="3"/>
        <v>12188.975611198171</v>
      </c>
      <c r="E46" s="4">
        <f t="shared" si="10"/>
        <v>0</v>
      </c>
      <c r="F46" s="4">
        <f t="shared" si="11"/>
        <v>12188.975611198171</v>
      </c>
      <c r="G46" s="4">
        <f t="shared" si="12"/>
        <v>32300.785369675166</v>
      </c>
      <c r="H46" s="9">
        <f t="shared" si="7"/>
        <v>2.650000000000001E-2</v>
      </c>
      <c r="I46" s="4">
        <f t="shared" si="8"/>
        <v>44489.76098087334</v>
      </c>
      <c r="J46" s="4">
        <f t="shared" si="0"/>
        <v>3707.4800817394448</v>
      </c>
    </row>
    <row r="47" spans="1:10" x14ac:dyDescent="0.2">
      <c r="A47" s="7">
        <v>25</v>
      </c>
      <c r="B47" s="4">
        <f t="shared" si="9"/>
        <v>1206708.585508619</v>
      </c>
      <c r="C47" s="6">
        <f t="shared" si="2"/>
        <v>0.60335429275430952</v>
      </c>
      <c r="D47" s="4">
        <f t="shared" si="3"/>
        <v>12067.08585508619</v>
      </c>
      <c r="E47" s="4">
        <f t="shared" si="10"/>
        <v>0</v>
      </c>
      <c r="F47" s="4">
        <f t="shared" si="11"/>
        <v>12067.08585508619</v>
      </c>
      <c r="G47" s="4">
        <f t="shared" si="12"/>
        <v>32581.131808732724</v>
      </c>
      <c r="H47" s="9">
        <f t="shared" si="7"/>
        <v>2.700000000000001E-2</v>
      </c>
      <c r="I47" s="4">
        <f t="shared" si="8"/>
        <v>44648.217663818912</v>
      </c>
      <c r="J47" s="4">
        <f t="shared" si="0"/>
        <v>3720.6848053182425</v>
      </c>
    </row>
    <row r="48" spans="1:10" x14ac:dyDescent="0.2">
      <c r="A48" s="7">
        <v>26</v>
      </c>
      <c r="B48" s="4">
        <f t="shared" si="9"/>
        <v>1194641.4996535329</v>
      </c>
      <c r="C48" s="6">
        <f t="shared" si="2"/>
        <v>0.59732074982676642</v>
      </c>
      <c r="D48" s="4">
        <f t="shared" si="3"/>
        <v>11946.414996535328</v>
      </c>
      <c r="E48" s="4">
        <f t="shared" si="10"/>
        <v>0</v>
      </c>
      <c r="F48" s="4">
        <f t="shared" si="11"/>
        <v>11946.414996535328</v>
      </c>
      <c r="G48" s="4">
        <f t="shared" si="12"/>
        <v>32852.641240472163</v>
      </c>
      <c r="H48" s="9">
        <f t="shared" si="7"/>
        <v>2.7500000000000011E-2</v>
      </c>
      <c r="I48" s="4">
        <f t="shared" si="8"/>
        <v>44799.056237007491</v>
      </c>
      <c r="J48" s="4">
        <f t="shared" si="0"/>
        <v>3733.2546864172909</v>
      </c>
    </row>
    <row r="49" spans="1:10" x14ac:dyDescent="0.2">
      <c r="A49" s="7">
        <v>27</v>
      </c>
      <c r="B49" s="4">
        <f t="shared" si="9"/>
        <v>1182695.0846569976</v>
      </c>
      <c r="C49" s="6">
        <f t="shared" si="2"/>
        <v>0.59134754232849884</v>
      </c>
      <c r="D49" s="4">
        <f t="shared" si="3"/>
        <v>11826.950846569976</v>
      </c>
      <c r="E49" s="4">
        <f t="shared" si="10"/>
        <v>0</v>
      </c>
      <c r="F49" s="4">
        <f t="shared" si="11"/>
        <v>11826.950846569976</v>
      </c>
      <c r="G49" s="4">
        <f t="shared" si="12"/>
        <v>33115.462370395944</v>
      </c>
      <c r="H49" s="9">
        <f t="shared" si="7"/>
        <v>2.8000000000000011E-2</v>
      </c>
      <c r="I49" s="4">
        <f t="shared" si="8"/>
        <v>44942.413216965921</v>
      </c>
      <c r="J49" s="4">
        <f t="shared" si="0"/>
        <v>3745.2011014138266</v>
      </c>
    </row>
    <row r="50" spans="1:10" x14ac:dyDescent="0.2">
      <c r="A50" s="7">
        <v>28</v>
      </c>
      <c r="B50" s="4">
        <f t="shared" si="9"/>
        <v>1170868.1338104275</v>
      </c>
      <c r="C50" s="6">
        <f t="shared" si="2"/>
        <v>0.58543406690521371</v>
      </c>
      <c r="D50" s="4">
        <f t="shared" si="3"/>
        <v>11708.681338104276</v>
      </c>
      <c r="E50" s="4">
        <f t="shared" si="10"/>
        <v>0</v>
      </c>
      <c r="F50" s="4">
        <f t="shared" si="11"/>
        <v>11708.681338104276</v>
      </c>
      <c r="G50" s="4">
        <f t="shared" si="12"/>
        <v>33369.741813597197</v>
      </c>
      <c r="H50" s="9">
        <f t="shared" si="7"/>
        <v>2.8500000000000011E-2</v>
      </c>
      <c r="I50" s="4">
        <f t="shared" si="8"/>
        <v>45078.42315170147</v>
      </c>
      <c r="J50" s="4">
        <f t="shared" si="0"/>
        <v>3756.5352626417894</v>
      </c>
    </row>
    <row r="51" spans="1:10" x14ac:dyDescent="0.2">
      <c r="A51" s="7">
        <v>29</v>
      </c>
      <c r="B51" s="4">
        <f t="shared" si="9"/>
        <v>1159159.4524723233</v>
      </c>
      <c r="C51" s="6">
        <f t="shared" si="2"/>
        <v>0.57957972623616161</v>
      </c>
      <c r="D51" s="4">
        <f t="shared" si="3"/>
        <v>11591.594524723234</v>
      </c>
      <c r="E51" s="4">
        <f t="shared" si="10"/>
        <v>0</v>
      </c>
      <c r="F51" s="4">
        <f t="shared" si="11"/>
        <v>11591.594524723234</v>
      </c>
      <c r="G51" s="4">
        <f t="shared" si="12"/>
        <v>33615.624121697387</v>
      </c>
      <c r="H51" s="9">
        <f t="shared" si="7"/>
        <v>2.9000000000000012E-2</v>
      </c>
      <c r="I51" s="4">
        <f t="shared" si="8"/>
        <v>45207.218646420617</v>
      </c>
      <c r="J51" s="4">
        <f t="shared" si="0"/>
        <v>3767.2682205350516</v>
      </c>
    </row>
    <row r="52" spans="1:10" x14ac:dyDescent="0.2">
      <c r="A52" s="7">
        <v>30</v>
      </c>
      <c r="B52" s="4">
        <f t="shared" si="9"/>
        <v>1147567.8579476001</v>
      </c>
      <c r="C52" s="6">
        <f t="shared" si="2"/>
        <v>0.57378392897380004</v>
      </c>
      <c r="D52" s="4">
        <f t="shared" si="3"/>
        <v>11475.678579476002</v>
      </c>
      <c r="E52" s="4">
        <f t="shared" si="10"/>
        <v>0</v>
      </c>
      <c r="F52" s="4">
        <f t="shared" si="11"/>
        <v>11475.678579476002</v>
      </c>
      <c r="G52" s="4">
        <f t="shared" si="12"/>
        <v>33853.251809454217</v>
      </c>
      <c r="H52" s="9">
        <f t="shared" si="7"/>
        <v>2.9500000000000012E-2</v>
      </c>
      <c r="I52" s="4">
        <f t="shared" si="8"/>
        <v>45328.930388930217</v>
      </c>
      <c r="J52" s="4">
        <f t="shared" si="0"/>
        <v>3777.4108657441848</v>
      </c>
    </row>
  </sheetData>
  <conditionalFormatting sqref="B8">
    <cfRule type="cellIs" dxfId="0" priority="1" operator="lessThan">
      <formula>$B$5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4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4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COWI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Kristoffer Hultberg</dc:creator>
  <cp:lastModifiedBy>Kristoffer Hultberg</cp:lastModifiedBy>
  <dcterms:created xsi:type="dcterms:W3CDTF">2016-04-18T12:29:47Z</dcterms:created>
  <dcterms:modified xsi:type="dcterms:W3CDTF">2018-06-11T13:23:34Z</dcterms:modified>
</cp:coreProperties>
</file>